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PC2319\Desktop\当日資料\申請書・工程表\"/>
    </mc:Choice>
  </mc:AlternateContent>
  <xr:revisionPtr revIDLastSave="0" documentId="13_ncr:1_{B1D36110-7EAB-49A1-8639-B0CB139201FC}" xr6:coauthVersionLast="47" xr6:coauthVersionMax="47" xr10:uidLastSave="{00000000-0000-0000-0000-000000000000}"/>
  <bookViews>
    <workbookView xWindow="-120" yWindow="-120" windowWidth="20730" windowHeight="11040" activeTab="1" xr2:uid="{2247FC21-9104-48BF-BBD4-D2B153041B7C}"/>
  </bookViews>
  <sheets>
    <sheet name="【記念品名】３号工程表" sheetId="9" r:id="rId1"/>
    <sheet name="証明書（記載不要）" sheetId="11" r:id="rId2"/>
    <sheet name="記載例 (加工品1)" sheetId="8" r:id="rId3"/>
    <sheet name="記載例 (加工品2)" sheetId="6" r:id="rId4"/>
    <sheet name="記載例 (加工食品)" sheetId="7" r:id="rId5"/>
  </sheets>
  <definedNames>
    <definedName name="_xlnm.Print_Area" localSheetId="0">【記念品名】３号工程表!$A$1:$I$31</definedName>
    <definedName name="_xlnm.Print_Area" localSheetId="4">'記載例 (加工食品)'!$A$1:$I$31</definedName>
    <definedName name="_xlnm.Print_Area" localSheetId="2">'記載例 (加工品1)'!$A$1:$I$31</definedName>
    <definedName name="_xlnm.Print_Area" localSheetId="3">'記載例 (加工品2)'!$A$1:$I$31</definedName>
    <definedName name="_xlnm.Print_Area" localSheetId="1">'証明書（記載不要）'!$A$1:$H$30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1" l="1"/>
  <c r="F2" i="11"/>
  <c r="A19" i="11"/>
  <c r="G13" i="11"/>
  <c r="A5" i="11"/>
  <c r="A4" i="11"/>
  <c r="O3" i="9"/>
  <c r="R3" i="9"/>
  <c r="Q3"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4" i="9"/>
  <c r="P3" i="9"/>
  <c r="I26" i="9"/>
  <c r="I25" i="9"/>
  <c r="I24" i="9"/>
  <c r="I23" i="9"/>
  <c r="I22" i="9"/>
  <c r="I21" i="9"/>
  <c r="I20" i="9"/>
  <c r="I19" i="9"/>
  <c r="I18" i="9"/>
  <c r="I13" i="9"/>
  <c r="I12" i="9"/>
  <c r="I11" i="9"/>
  <c r="I10" i="9"/>
  <c r="I9" i="9"/>
  <c r="I8" i="9"/>
  <c r="I12" i="7"/>
  <c r="I11" i="6"/>
  <c r="I12" i="8"/>
  <c r="N3" i="9"/>
  <c r="J30" i="9"/>
  <c r="J29" i="9"/>
  <c r="B29" i="9" s="1"/>
  <c r="J30" i="6"/>
  <c r="J29" i="6"/>
  <c r="K31" i="6" s="1"/>
  <c r="J30" i="8"/>
  <c r="C30" i="8" s="1"/>
  <c r="J29" i="8"/>
  <c r="I26" i="8"/>
  <c r="I25" i="8"/>
  <c r="I24" i="8"/>
  <c r="I23" i="8"/>
  <c r="I22" i="8"/>
  <c r="I21" i="8"/>
  <c r="I20" i="8"/>
  <c r="I19" i="8"/>
  <c r="I18" i="8"/>
  <c r="I13" i="8"/>
  <c r="I11" i="8"/>
  <c r="I10" i="8"/>
  <c r="I9" i="8"/>
  <c r="I8" i="8"/>
  <c r="I26" i="6"/>
  <c r="I25" i="6"/>
  <c r="I24" i="6"/>
  <c r="I23" i="6"/>
  <c r="I22" i="6"/>
  <c r="I21" i="6"/>
  <c r="I20" i="6"/>
  <c r="I19" i="6"/>
  <c r="I18" i="6"/>
  <c r="I13" i="6"/>
  <c r="I12" i="6"/>
  <c r="I10" i="6"/>
  <c r="I9" i="6"/>
  <c r="I8" i="6"/>
  <c r="I26" i="7"/>
  <c r="I25" i="7"/>
  <c r="I24" i="7"/>
  <c r="I23" i="7"/>
  <c r="I22" i="7"/>
  <c r="I21" i="7"/>
  <c r="I20" i="7"/>
  <c r="I19" i="7"/>
  <c r="I18" i="7"/>
  <c r="I13" i="7"/>
  <c r="I11" i="7"/>
  <c r="I10" i="7"/>
  <c r="I9" i="7"/>
  <c r="I8" i="7"/>
  <c r="J30" i="7"/>
  <c r="B30" i="7" s="1"/>
  <c r="J29" i="7"/>
  <c r="C29" i="7" s="1"/>
  <c r="C30" i="6"/>
  <c r="B30" i="6"/>
  <c r="C29" i="6"/>
  <c r="C29" i="9" l="1"/>
  <c r="B31" i="9"/>
  <c r="K31" i="9"/>
  <c r="D30" i="9" s="1"/>
  <c r="C30" i="9"/>
  <c r="B30" i="9"/>
  <c r="J31" i="6"/>
  <c r="B30" i="8"/>
  <c r="K31" i="8"/>
  <c r="C29" i="8"/>
  <c r="B29" i="8"/>
  <c r="D30" i="8"/>
  <c r="B31" i="8"/>
  <c r="C30" i="7"/>
  <c r="J31" i="7" s="1"/>
  <c r="C31" i="7" s="1"/>
  <c r="B29" i="7"/>
  <c r="B31" i="7"/>
  <c r="K31" i="7"/>
  <c r="D30" i="7" s="1"/>
  <c r="B31" i="6"/>
  <c r="D30" i="6"/>
  <c r="B29" i="6"/>
  <c r="C31" i="6"/>
  <c r="J31" i="9" l="1"/>
  <c r="J32" i="9" s="1"/>
  <c r="J31" i="8"/>
  <c r="C31" i="8" s="1"/>
  <c r="Q16" i="9" l="1"/>
  <c r="Q28" i="9"/>
  <c r="Q40" i="9"/>
  <c r="Q52" i="9"/>
  <c r="Q5" i="9"/>
  <c r="Q17" i="9"/>
  <c r="Q29" i="9"/>
  <c r="Q41" i="9"/>
  <c r="Q4" i="9"/>
  <c r="Q6" i="9"/>
  <c r="Q18" i="9"/>
  <c r="Q30" i="9"/>
  <c r="Q42" i="9"/>
  <c r="Q8" i="9"/>
  <c r="Q20" i="9"/>
  <c r="Q32" i="9"/>
  <c r="Q44" i="9"/>
  <c r="Q9" i="9"/>
  <c r="Q21" i="9"/>
  <c r="Q33" i="9"/>
  <c r="Q45" i="9"/>
  <c r="Q10" i="9"/>
  <c r="Q22" i="9"/>
  <c r="Q34" i="9"/>
  <c r="Q46" i="9"/>
  <c r="Q11" i="9"/>
  <c r="Q23" i="9"/>
  <c r="Q35" i="9"/>
  <c r="Q47" i="9"/>
  <c r="Q12" i="9"/>
  <c r="Q24" i="9"/>
  <c r="Q36" i="9"/>
  <c r="Q48" i="9"/>
  <c r="Q13" i="9"/>
  <c r="Q25" i="9"/>
  <c r="Q37" i="9"/>
  <c r="Q49" i="9"/>
  <c r="Q14" i="9"/>
  <c r="Q26" i="9"/>
  <c r="Q38" i="9"/>
  <c r="Q50" i="9"/>
  <c r="Q15" i="9"/>
  <c r="Q27" i="9"/>
  <c r="Q39" i="9"/>
  <c r="Q51" i="9"/>
  <c r="Q7" i="9"/>
  <c r="Q19" i="9"/>
  <c r="Q31" i="9"/>
  <c r="Q43" i="9"/>
  <c r="C3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PC2319</author>
  </authors>
  <commentList>
    <comment ref="B3" authorId="0" shapeId="0" xr:uid="{9E045385-9434-4543-B5A1-93880E95C7D9}">
      <text>
        <r>
          <rPr>
            <sz val="14"/>
            <color indexed="81"/>
            <rFont val="MS P ゴシック"/>
            <family val="3"/>
            <charset val="128"/>
          </rPr>
          <t>当該返礼品等を一般消費者に対して販売する際の通常の価格を記載すること。
なお、当該返礼品等が非売品である場合には、当該返礼品等の類似製品に係る通常の価格を記載すること。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PC2319</author>
  </authors>
  <commentList>
    <comment ref="G8" authorId="0" shapeId="0" xr:uid="{27022B32-8F0B-42C6-B3CD-5B612C79024E}">
      <text>
        <r>
          <rPr>
            <sz val="16"/>
            <color indexed="81"/>
            <rFont val="MS P ゴシック"/>
            <family val="3"/>
            <charset val="128"/>
          </rPr>
          <t>皮むき・芯取り、冷凍など、原材料が加工済みで仕入れられた場合は、その加工費用も原材料費に含める。工程から生じる付加価値に二重計上しないよう留意する。</t>
        </r>
      </text>
    </comment>
    <comment ref="A23" authorId="0" shapeId="0" xr:uid="{7C1B9075-A139-429D-B0AA-509EA0705B0C}">
      <text>
        <r>
          <rPr>
            <sz val="16"/>
            <color indexed="81"/>
            <rFont val="MS P ゴシック"/>
            <family val="3"/>
            <charset val="128"/>
          </rPr>
          <t>皮むき・芯取り、冷凍など、原材料が加工済みの状態で仕入れられた場合は、その加工費用も原材料費に含め、工程から生じる付加価値に二重計上しないよう留意する。</t>
        </r>
      </text>
    </comment>
  </commentList>
</comments>
</file>

<file path=xl/sharedStrings.xml><?xml version="1.0" encoding="utf-8"?>
<sst xmlns="http://schemas.openxmlformats.org/spreadsheetml/2006/main" count="272" uniqueCount="87">
  <si>
    <t>割合</t>
    <rPh sb="0" eb="2">
      <t>ワリアイ</t>
    </rPh>
    <phoneticPr fontId="3"/>
  </si>
  <si>
    <t>円</t>
    <rPh sb="0" eb="1">
      <t>エン</t>
    </rPh>
    <phoneticPr fontId="3"/>
  </si>
  <si>
    <t>記念品名</t>
    <rPh sb="0" eb="4">
      <t>キネンヒンメイ</t>
    </rPh>
    <phoneticPr fontId="3"/>
  </si>
  <si>
    <t>町内</t>
    <rPh sb="0" eb="2">
      <t>チョウナイ</t>
    </rPh>
    <phoneticPr fontId="3"/>
  </si>
  <si>
    <t>町外</t>
    <rPh sb="0" eb="2">
      <t>チョウガイ</t>
    </rPh>
    <phoneticPr fontId="3"/>
  </si>
  <si>
    <t>自動計算にお間違いないかご確認ください。</t>
    <phoneticPr fontId="3"/>
  </si>
  <si>
    <t>原材料名</t>
    <rPh sb="0" eb="3">
      <t>ゲンザイリョウ</t>
    </rPh>
    <rPh sb="3" eb="4">
      <t>メイ</t>
    </rPh>
    <phoneticPr fontId="3"/>
  </si>
  <si>
    <t>事業者名</t>
    <rPh sb="0" eb="4">
      <t>ジギョウシャメイ</t>
    </rPh>
    <phoneticPr fontId="3"/>
  </si>
  <si>
    <t>担当者名</t>
    <rPh sb="0" eb="4">
      <t>タントウシャメイ</t>
    </rPh>
    <phoneticPr fontId="3"/>
  </si>
  <si>
    <t>費用</t>
    <rPh sb="0" eb="2">
      <t>ヒヨウ</t>
    </rPh>
    <phoneticPr fontId="3"/>
  </si>
  <si>
    <t>項目</t>
    <rPh sb="0" eb="2">
      <t>コウモク</t>
    </rPh>
    <phoneticPr fontId="3"/>
  </si>
  <si>
    <t>企画・立案・設計</t>
    <rPh sb="0" eb="2">
      <t>キカク</t>
    </rPh>
    <rPh sb="3" eb="5">
      <t>リツアン</t>
    </rPh>
    <phoneticPr fontId="3"/>
  </si>
  <si>
    <t>りんご</t>
    <phoneticPr fontId="3"/>
  </si>
  <si>
    <t>○○　○○</t>
    <phoneticPr fontId="3"/>
  </si>
  <si>
    <t>ラ・フランス</t>
    <phoneticPr fontId="3"/>
  </si>
  <si>
    <t>バナナ</t>
    <phoneticPr fontId="3"/>
  </si>
  <si>
    <t>青森県○○町</t>
    <rPh sb="0" eb="3">
      <t>アオモリケン</t>
    </rPh>
    <rPh sb="5" eb="6">
      <t>マチ</t>
    </rPh>
    <phoneticPr fontId="3"/>
  </si>
  <si>
    <t>フルーツジュース　1L×2本</t>
    <rPh sb="13" eb="14">
      <t>ホン</t>
    </rPh>
    <phoneticPr fontId="3"/>
  </si>
  <si>
    <t>フィリピン</t>
    <phoneticPr fontId="3"/>
  </si>
  <si>
    <t>搾汁</t>
    <phoneticPr fontId="3"/>
  </si>
  <si>
    <t>加熱殺菌</t>
    <phoneticPr fontId="3"/>
  </si>
  <si>
    <t>区域外からの原材料調達にかかる費用</t>
    <rPh sb="0" eb="3">
      <t>クイキガイ</t>
    </rPh>
    <rPh sb="6" eb="9">
      <t>ゲンザイリョウ</t>
    </rPh>
    <rPh sb="9" eb="11">
      <t>チョウタツ</t>
    </rPh>
    <rPh sb="15" eb="17">
      <t>ヒヨウ</t>
    </rPh>
    <phoneticPr fontId="3"/>
  </si>
  <si>
    <t>計（区域外で生じた費用）</t>
    <rPh sb="0" eb="1">
      <t>ケイ</t>
    </rPh>
    <rPh sb="2" eb="4">
      <t>クイキ</t>
    </rPh>
    <rPh sb="4" eb="5">
      <t>ガイ</t>
    </rPh>
    <rPh sb="6" eb="7">
      <t>ショウ</t>
    </rPh>
    <rPh sb="9" eb="11">
      <t>ヒヨウ</t>
    </rPh>
    <phoneticPr fontId="3"/>
  </si>
  <si>
    <t>（町外産の場合のみ記載）</t>
    <rPh sb="3" eb="4">
      <t>サン</t>
    </rPh>
    <rPh sb="9" eb="11">
      <t>キサイ</t>
    </rPh>
    <phoneticPr fontId="3"/>
  </si>
  <si>
    <t>皮むき・芯取り（りんご）</t>
    <phoneticPr fontId="3"/>
  </si>
  <si>
    <t>皮むき・芯取り（バナナ、ラ・フランス）</t>
    <phoneticPr fontId="3"/>
  </si>
  <si>
    <t>糸</t>
    <rPh sb="0" eb="1">
      <t>イト</t>
    </rPh>
    <phoneticPr fontId="3"/>
  </si>
  <si>
    <t>滋賀県○○市</t>
    <rPh sb="0" eb="3">
      <t>シガケン</t>
    </rPh>
    <rPh sb="5" eb="6">
      <t>シ</t>
    </rPh>
    <phoneticPr fontId="3"/>
  </si>
  <si>
    <t>編立</t>
    <rPh sb="0" eb="2">
      <t>アミタテ</t>
    </rPh>
    <phoneticPr fontId="3"/>
  </si>
  <si>
    <t>リンキング</t>
    <phoneticPr fontId="3"/>
  </si>
  <si>
    <t>仕上げ加工</t>
    <phoneticPr fontId="3"/>
  </si>
  <si>
    <t>カシミヤセーター　白　S</t>
    <rPh sb="9" eb="10">
      <t>シロ</t>
    </rPh>
    <phoneticPr fontId="3"/>
  </si>
  <si>
    <t>山辺町美力発信課</t>
    <rPh sb="0" eb="3">
      <t>ヤマノベマチ</t>
    </rPh>
    <rPh sb="3" eb="8">
      <t>ビリョクハッシンカ</t>
    </rPh>
    <phoneticPr fontId="3"/>
  </si>
  <si>
    <t>原材料の生産地
（町内or町外）</t>
    <rPh sb="0" eb="3">
      <t>ゲンザイリョウ</t>
    </rPh>
    <rPh sb="4" eb="7">
      <t>セイサンチ</t>
    </rPh>
    <rPh sb="9" eb="11">
      <t>チョウナイ</t>
    </rPh>
    <rPh sb="13" eb="15">
      <t>チョウガイ</t>
    </rPh>
    <phoneticPr fontId="3"/>
  </si>
  <si>
    <t>原材料の生産地
（例：○○県○○町、○○国）</t>
    <rPh sb="0" eb="3">
      <t>ゲンザイリョウ</t>
    </rPh>
    <rPh sb="4" eb="7">
      <t>セイサンチ</t>
    </rPh>
    <rPh sb="9" eb="10">
      <t>レイ</t>
    </rPh>
    <phoneticPr fontId="3"/>
  </si>
  <si>
    <t>工程から生じる付加価値（税込価格）</t>
    <phoneticPr fontId="3"/>
  </si>
  <si>
    <t>製造・加工地
（例：○○県○○町、○○国）</t>
    <rPh sb="0" eb="2">
      <t>セイゾウ</t>
    </rPh>
    <rPh sb="3" eb="6">
      <t>カコウチ</t>
    </rPh>
    <rPh sb="8" eb="9">
      <t>レイ</t>
    </rPh>
    <phoneticPr fontId="3"/>
  </si>
  <si>
    <t>製造・加工地
（町内or町外）</t>
    <rPh sb="0" eb="2">
      <t>セイゾウ</t>
    </rPh>
    <rPh sb="3" eb="5">
      <t>カコウ</t>
    </rPh>
    <rPh sb="5" eb="6">
      <t>チ</t>
    </rPh>
    <rPh sb="8" eb="10">
      <t>チョウナイ</t>
    </rPh>
    <rPh sb="12" eb="14">
      <t>チョウガイ</t>
    </rPh>
    <phoneticPr fontId="3"/>
  </si>
  <si>
    <t>（町外で製造・加工を行っている場合のみ）</t>
    <rPh sb="1" eb="3">
      <t>チョウガイ</t>
    </rPh>
    <rPh sb="4" eb="6">
      <t>セイゾウ</t>
    </rPh>
    <rPh sb="7" eb="9">
      <t>カコウ</t>
    </rPh>
    <rPh sb="10" eb="11">
      <t>オコナ</t>
    </rPh>
    <rPh sb="15" eb="17">
      <t>バアイ</t>
    </rPh>
    <phoneticPr fontId="3"/>
  </si>
  <si>
    <t>主な製造・加工工程</t>
    <rPh sb="0" eb="1">
      <t>オモ</t>
    </rPh>
    <rPh sb="2" eb="4">
      <t>セイゾウ</t>
    </rPh>
    <rPh sb="5" eb="7">
      <t>カコウ</t>
    </rPh>
    <rPh sb="7" eb="9">
      <t>コウテイ</t>
    </rPh>
    <phoneticPr fontId="3"/>
  </si>
  <si>
    <t>樹脂部品</t>
    <rPh sb="0" eb="2">
      <t>ジュシ</t>
    </rPh>
    <rPh sb="2" eb="4">
      <t>ブヒン</t>
    </rPh>
    <phoneticPr fontId="3"/>
  </si>
  <si>
    <t>金属部品</t>
    <phoneticPr fontId="3"/>
  </si>
  <si>
    <t>インクジェットヘッド・半導体部品</t>
    <phoneticPr fontId="3"/>
  </si>
  <si>
    <t>ガラス・ゴム部品</t>
    <phoneticPr fontId="3"/>
  </si>
  <si>
    <t>組立</t>
    <phoneticPr fontId="3"/>
  </si>
  <si>
    <t>調整</t>
    <phoneticPr fontId="3"/>
  </si>
  <si>
    <t>検査</t>
    <phoneticPr fontId="3"/>
  </si>
  <si>
    <t>精密部品の製造</t>
    <rPh sb="0" eb="4">
      <t>セイミツブヒン</t>
    </rPh>
    <rPh sb="5" eb="7">
      <t>セイゾウ</t>
    </rPh>
    <phoneticPr fontId="3"/>
  </si>
  <si>
    <t>原材料の調達にかかる経費（税込価格）</t>
    <rPh sb="0" eb="3">
      <t>ゲンザイリョウ</t>
    </rPh>
    <rPh sb="4" eb="6">
      <t>チョウタツ</t>
    </rPh>
    <rPh sb="10" eb="12">
      <t>ケイヒ</t>
    </rPh>
    <rPh sb="13" eb="15">
      <t>ゼイコ</t>
    </rPh>
    <rPh sb="15" eb="17">
      <t>カカク</t>
    </rPh>
    <phoneticPr fontId="3"/>
  </si>
  <si>
    <t>中国</t>
    <phoneticPr fontId="3"/>
  </si>
  <si>
    <t>神奈川県○○市、埼玉県○○市</t>
    <rPh sb="0" eb="4">
      <t>カナガワケン</t>
    </rPh>
    <rPh sb="4" eb="7">
      <t>マルマルシ</t>
    </rPh>
    <rPh sb="8" eb="11">
      <t>サイタマケン</t>
    </rPh>
    <rPh sb="11" eb="14">
      <t>マルマルシ</t>
    </rPh>
    <phoneticPr fontId="3"/>
  </si>
  <si>
    <t>長野県○○市</t>
    <rPh sb="0" eb="3">
      <t>ナガノケン</t>
    </rPh>
    <rPh sb="3" eb="6">
      <t>マルマルシ</t>
    </rPh>
    <phoneticPr fontId="3"/>
  </si>
  <si>
    <t>大阪府○○市、岐阜県○○市</t>
    <rPh sb="0" eb="3">
      <t>オオサカフ</t>
    </rPh>
    <rPh sb="3" eb="6">
      <t>マルマルシ</t>
    </rPh>
    <rPh sb="7" eb="10">
      <t>ギフケン</t>
    </rPh>
    <rPh sb="10" eb="13">
      <t>マルマルシ</t>
    </rPh>
    <phoneticPr fontId="3"/>
  </si>
  <si>
    <t>業務用印刷機　MIRYOKU-1110</t>
    <rPh sb="0" eb="2">
      <t>ギョウム</t>
    </rPh>
    <rPh sb="2" eb="3">
      <t>ヨウ</t>
    </rPh>
    <rPh sb="3" eb="6">
      <t>インサツキ</t>
    </rPh>
    <phoneticPr fontId="3"/>
  </si>
  <si>
    <t>連 絡 先</t>
    <rPh sb="0" eb="1">
      <t>レン</t>
    </rPh>
    <rPh sb="2" eb="3">
      <t>ラク</t>
    </rPh>
    <rPh sb="4" eb="5">
      <t>サキ</t>
    </rPh>
    <phoneticPr fontId="3"/>
  </si>
  <si>
    <t>○○○-○○○○-○○○○</t>
    <phoneticPr fontId="3"/>
  </si>
  <si>
    <t>一般販売価格</t>
    <rPh sb="0" eb="6">
      <t>イッパンハンバイカカク</t>
    </rPh>
    <phoneticPr fontId="3"/>
  </si>
  <si>
    <t>※標準的な算出方法における算出基礎は以下のとおり。</t>
  </si>
  <si>
    <t>山形県山辺町長　　殿</t>
    <rPh sb="0" eb="3">
      <t>ヤマガタケン</t>
    </rPh>
    <rPh sb="3" eb="7">
      <t>ヤマノベチョウチョウ</t>
    </rPh>
    <rPh sb="9" eb="10">
      <t>ドノ</t>
    </rPh>
    <phoneticPr fontId="3"/>
  </si>
  <si>
    <t>上記については、以下の算出方法（該当する算出方法に☑）により算出しています。</t>
    <phoneticPr fontId="3"/>
  </si>
  <si>
    <t>Ｂ：当該返礼品等の製造・販売等のために当該地方団体の区域外で生じた</t>
    <phoneticPr fontId="3"/>
  </si>
  <si>
    <t>Ａ：当該地方団体による返礼品等の調達費用</t>
    <phoneticPr fontId="3"/>
  </si>
  <si>
    <t>費用</t>
    <phoneticPr fontId="3"/>
  </si>
  <si>
    <t>☑ 総務大臣が定める標準的な算出方法</t>
    <phoneticPr fontId="3"/>
  </si>
  <si>
    <t>　・当該返礼品等については、地場産品基準（平成31 年総務省告示第179 号第５条）第８
　　号イ～ハの返礼品等として提出先以外の都道府県又は市区町村が取り扱う場合を除き、
　　本証明書の提出先以外の都道府県又は市区町村の第３号の返礼品等として取り扱わない
　　こと。</t>
    <phoneticPr fontId="3"/>
  </si>
  <si>
    <t>　・当該返礼品等の付加価値の算出方法等について、地方団体の求めに応じ、必要な説明
　　や資料提供等を行うこと。</t>
    <phoneticPr fontId="3"/>
  </si>
  <si>
    <t>ことを証明します。</t>
    <phoneticPr fontId="3"/>
  </si>
  <si>
    <t>記載要領</t>
    <rPh sb="0" eb="4">
      <t>キサイヨウリョウ</t>
    </rPh>
    <phoneticPr fontId="3"/>
  </si>
  <si>
    <t>※１　返礼品等の製造・加工が行われた場所について、国内の場合は都道
　　府県名及び市区町村名（例：○○県○○市）、国外の場合は国名を記
　　載すること。</t>
    <phoneticPr fontId="3"/>
  </si>
  <si>
    <t>※２　当該返礼品等を一般消費者に対して販売する際の通常の価格を記載
　　　すること。なお、当該返礼品等が非売品である場合には、当該返礼
　　　品等の類似製品に係る通常の価格を記載すること。</t>
    <phoneticPr fontId="3"/>
  </si>
  <si>
    <t>　なお、当該返礼品等を取り扱うに当たって、下記の事項に同意します。</t>
    <phoneticPr fontId="3"/>
  </si>
  <si>
    <t>山形県天童市、山形県上山市</t>
    <rPh sb="0" eb="3">
      <t>ヤマガタケン</t>
    </rPh>
    <rPh sb="3" eb="6">
      <t>テンドウシ</t>
    </rPh>
    <rPh sb="7" eb="10">
      <t>ヤマガタケン</t>
    </rPh>
    <rPh sb="10" eb="13">
      <t>カミノヤマシ</t>
    </rPh>
    <phoneticPr fontId="3"/>
  </si>
  <si>
    <t>検査</t>
    <rPh sb="0" eb="2">
      <t>ケンサ</t>
    </rPh>
    <phoneticPr fontId="3"/>
  </si>
  <si>
    <t>山形県山形市</t>
    <rPh sb="0" eb="3">
      <t>ヤマガタケン</t>
    </rPh>
    <rPh sb="3" eb="5">
      <t>ヤマガタ</t>
    </rPh>
    <rPh sb="5" eb="6">
      <t>シ</t>
    </rPh>
    <phoneticPr fontId="3"/>
  </si>
  <si>
    <t>区域外における加工工程から生じる付加価値</t>
    <rPh sb="0" eb="3">
      <t>クイキガイ</t>
    </rPh>
    <rPh sb="7" eb="9">
      <t>カコウ</t>
    </rPh>
    <phoneticPr fontId="3"/>
  </si>
  <si>
    <t>山形県山形市</t>
    <rPh sb="0" eb="6">
      <t>ヤマガタケンヤマガタシ</t>
    </rPh>
    <phoneticPr fontId="3"/>
  </si>
  <si>
    <r>
      <rPr>
        <b/>
        <sz val="18"/>
        <rFont val="メイリオ"/>
        <family val="3"/>
        <charset val="128"/>
      </rPr>
      <t>　　付加価値割合</t>
    </r>
    <r>
      <rPr>
        <b/>
        <sz val="14"/>
        <rFont val="メイリオ"/>
        <family val="3"/>
        <charset val="128"/>
      </rPr>
      <t xml:space="preserve">
＝（記念品の調達費用【A】−区域外で生じた費用【B】）／記念品の調達費用【A】</t>
    </r>
    <rPh sb="23" eb="25">
      <t>クイキ</t>
    </rPh>
    <phoneticPr fontId="3"/>
  </si>
  <si>
    <r>
      <t>　　付加価値割合
＝</t>
    </r>
    <r>
      <rPr>
        <b/>
        <sz val="18"/>
        <color rgb="FF00B050"/>
        <rFont val="メイリオ"/>
        <family val="3"/>
        <charset val="128"/>
      </rPr>
      <t xml:space="preserve">（記念品の調達費用 </t>
    </r>
    <r>
      <rPr>
        <b/>
        <sz val="18"/>
        <rFont val="メイリオ"/>
        <family val="3"/>
        <charset val="128"/>
      </rPr>
      <t>− 区域</t>
    </r>
    <r>
      <rPr>
        <b/>
        <sz val="18"/>
        <color rgb="FF0070C0"/>
        <rFont val="メイリオ"/>
        <family val="3"/>
        <charset val="128"/>
      </rPr>
      <t>外で生じた費用</t>
    </r>
    <r>
      <rPr>
        <b/>
        <sz val="18"/>
        <rFont val="メイリオ"/>
        <family val="3"/>
        <charset val="128"/>
      </rPr>
      <t>）／</t>
    </r>
    <r>
      <rPr>
        <b/>
        <sz val="18"/>
        <color rgb="FF00B050"/>
        <rFont val="メイリオ"/>
        <family val="3"/>
        <charset val="128"/>
      </rPr>
      <t>記念品の調達費用</t>
    </r>
    <rPh sb="22" eb="24">
      <t>クイキ</t>
    </rPh>
    <phoneticPr fontId="3"/>
  </si>
  <si>
    <t>　　付加価値割合
＝（記念品の調達費用 − 区域外で生じた費用）／記念品の調達費用</t>
    <rPh sb="22" eb="24">
      <t>クイキ</t>
    </rPh>
    <phoneticPr fontId="3"/>
  </si>
  <si>
    <t>□その他の算出方法</t>
    <rPh sb="3" eb="4">
      <t>タ</t>
    </rPh>
    <rPh sb="5" eb="9">
      <t>サンシュツホウホウ</t>
    </rPh>
    <phoneticPr fontId="3"/>
  </si>
  <si>
    <t>同工程・同付加価値割合の返礼品がある場合は以下の欄にご記載ください。</t>
    <rPh sb="0" eb="3">
      <t>ドウコウテイ</t>
    </rPh>
    <rPh sb="4" eb="5">
      <t>ドウ</t>
    </rPh>
    <rPh sb="5" eb="11">
      <t>フカカチワリアイ</t>
    </rPh>
    <rPh sb="12" eb="15">
      <t>ヘンレイヒン</t>
    </rPh>
    <rPh sb="18" eb="20">
      <t>バアイ</t>
    </rPh>
    <rPh sb="21" eb="23">
      <t>イカ</t>
    </rPh>
    <rPh sb="24" eb="25">
      <t>ラン</t>
    </rPh>
    <rPh sb="27" eb="29">
      <t>キサイ</t>
    </rPh>
    <phoneticPr fontId="3"/>
  </si>
  <si>
    <t>返礼品名</t>
    <rPh sb="0" eb="4">
      <t>ヘンレイヒンメイ</t>
    </rPh>
    <phoneticPr fontId="3"/>
  </si>
  <si>
    <t>ふるさと納税における
商品価格（調達費用）</t>
    <rPh sb="16" eb="20">
      <t>チョウタツヒヨウ</t>
    </rPh>
    <phoneticPr fontId="3"/>
  </si>
  <si>
    <t>調達費用</t>
    <rPh sb="0" eb="4">
      <t>チョウタツヒヨウ</t>
    </rPh>
    <phoneticPr fontId="3"/>
  </si>
  <si>
    <t>番号</t>
    <rPh sb="0" eb="2">
      <t>バンゴウ</t>
    </rPh>
    <phoneticPr fontId="3"/>
  </si>
  <si>
    <t>区域外で生じた費用割合(記載不要)</t>
    <rPh sb="9" eb="11">
      <t>ワリアイ</t>
    </rPh>
    <rPh sb="12" eb="16">
      <t>キサイフヨウ</t>
    </rPh>
    <phoneticPr fontId="3"/>
  </si>
  <si>
    <t>区域外で生じた費用(記載不要)</t>
    <rPh sb="0" eb="3">
      <t>クイキガイ</t>
    </rPh>
    <rPh sb="4" eb="5">
      <t>ショウ</t>
    </rPh>
    <rPh sb="7" eb="9">
      <t>ヒヨウ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</si>
</sst>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8">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sz val="16"/>
      <color theme="1"/>
      <name val="メイリオ"/>
      <family val="3"/>
      <charset val="128"/>
    </font>
    <font>
      <b/>
      <sz val="16"/>
      <color theme="1"/>
      <name val="メイリオ"/>
      <family val="3"/>
      <charset val="128"/>
    </font>
    <font>
      <b/>
      <sz val="18"/>
      <color rgb="FFFF0000"/>
      <name val="BIZ UDゴシック"/>
      <family val="3"/>
      <charset val="128"/>
    </font>
    <font>
      <b/>
      <sz val="18"/>
      <color rgb="FFFF0000"/>
      <name val="HGP創英角ｺﾞｼｯｸUB"/>
      <family val="3"/>
      <charset val="128"/>
    </font>
    <font>
      <b/>
      <sz val="16"/>
      <color rgb="FFFF0000"/>
      <name val="メイリオ"/>
      <family val="3"/>
      <charset val="128"/>
    </font>
    <font>
      <b/>
      <sz val="16"/>
      <name val="メイリオ"/>
      <family val="3"/>
      <charset val="128"/>
    </font>
    <font>
      <b/>
      <sz val="18"/>
      <name val="BIZ UDゴシック"/>
      <family val="3"/>
      <charset val="128"/>
    </font>
    <font>
      <sz val="16"/>
      <color rgb="FFFF0000"/>
      <name val="メイリオ"/>
      <family val="3"/>
      <charset val="128"/>
    </font>
    <font>
      <sz val="14"/>
      <color indexed="81"/>
      <name val="MS P ゴシック"/>
      <family val="3"/>
      <charset val="128"/>
    </font>
    <font>
      <b/>
      <sz val="18"/>
      <name val="メイリオ"/>
      <family val="3"/>
      <charset val="128"/>
    </font>
    <font>
      <b/>
      <sz val="22"/>
      <color rgb="FFFF0000"/>
      <name val="メイリオ"/>
      <family val="3"/>
      <charset val="128"/>
    </font>
    <font>
      <b/>
      <sz val="18"/>
      <color rgb="FF00B050"/>
      <name val="メイリオ"/>
      <family val="3"/>
      <charset val="128"/>
    </font>
    <font>
      <b/>
      <sz val="18"/>
      <color rgb="FF0070C0"/>
      <name val="メイリオ"/>
      <family val="3"/>
      <charset val="128"/>
    </font>
    <font>
      <sz val="11"/>
      <color rgb="FFFF0000"/>
      <name val="メイリオ"/>
      <family val="3"/>
      <charset val="128"/>
    </font>
    <font>
      <sz val="11"/>
      <name val="BIZ UDゴシック"/>
      <family val="3"/>
      <charset val="128"/>
    </font>
    <font>
      <sz val="11"/>
      <color rgb="FFFF0000"/>
      <name val="BIZ UDゴシック"/>
      <family val="3"/>
      <charset val="128"/>
    </font>
    <font>
      <sz val="11"/>
      <name val="メイリオ"/>
      <family val="3"/>
      <charset val="128"/>
    </font>
    <font>
      <sz val="11"/>
      <color rgb="FFFF0000"/>
      <name val="HGP創英角ｺﾞｼｯｸUB"/>
      <family val="3"/>
      <charset val="128"/>
    </font>
    <font>
      <u/>
      <sz val="11"/>
      <color theme="1"/>
      <name val="メイリオ"/>
      <family val="3"/>
      <charset val="128"/>
    </font>
    <font>
      <sz val="16"/>
      <name val="メイリオ"/>
      <family val="3"/>
      <charset val="128"/>
    </font>
    <font>
      <sz val="16"/>
      <color indexed="81"/>
      <name val="MS P ゴシック"/>
      <family val="3"/>
      <charset val="128"/>
    </font>
    <font>
      <b/>
      <sz val="14"/>
      <name val="メイリオ"/>
      <family val="3"/>
      <charset val="128"/>
    </font>
    <font>
      <sz val="18"/>
      <name val="BIZ UDゴシック"/>
      <family val="3"/>
      <charset val="128"/>
    </font>
    <font>
      <b/>
      <sz val="16"/>
      <name val="BIZ UD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s>
  <borders count="70">
    <border>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auto="1"/>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style="medium">
        <color indexed="64"/>
      </top>
      <bottom/>
      <diagonal/>
    </border>
    <border>
      <left style="thin">
        <color auto="1"/>
      </left>
      <right style="thin">
        <color indexed="64"/>
      </right>
      <top/>
      <bottom style="medium">
        <color indexed="64"/>
      </bottom>
      <diagonal/>
    </border>
    <border>
      <left style="thin">
        <color auto="1"/>
      </left>
      <right/>
      <top style="thin">
        <color auto="1"/>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auto="1"/>
      </left>
      <right style="thin">
        <color auto="1"/>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auto="1"/>
      </left>
      <right style="medium">
        <color auto="1"/>
      </right>
      <top style="medium">
        <color indexed="64"/>
      </top>
      <bottom style="medium">
        <color indexed="64"/>
      </bottom>
      <diagonal/>
    </border>
    <border>
      <left style="thin">
        <color auto="1"/>
      </left>
      <right style="medium">
        <color auto="1"/>
      </right>
      <top/>
      <bottom style="thin">
        <color auto="1"/>
      </bottom>
      <diagonal/>
    </border>
    <border>
      <left style="medium">
        <color indexed="64"/>
      </left>
      <right/>
      <top style="thin">
        <color indexed="64"/>
      </top>
      <bottom/>
      <diagonal/>
    </border>
    <border>
      <left style="thin">
        <color indexed="64"/>
      </left>
      <right style="thin">
        <color indexed="64"/>
      </right>
      <top/>
      <bottom/>
      <diagonal/>
    </border>
    <border>
      <left style="thin">
        <color auto="1"/>
      </left>
      <right style="medium">
        <color auto="1"/>
      </right>
      <top/>
      <bottom/>
      <diagonal/>
    </border>
    <border>
      <left style="medium">
        <color indexed="64"/>
      </left>
      <right/>
      <top style="double">
        <color indexed="64"/>
      </top>
      <bottom style="thin">
        <color auto="1"/>
      </bottom>
      <diagonal/>
    </border>
    <border>
      <left style="thin">
        <color indexed="64"/>
      </left>
      <right/>
      <top style="double">
        <color indexed="64"/>
      </top>
      <bottom style="thin">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diagonal/>
    </border>
    <border>
      <left style="medium">
        <color auto="1"/>
      </left>
      <right style="thin">
        <color auto="1"/>
      </right>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auto="1"/>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auto="1"/>
      </top>
      <bottom style="medium">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n">
        <color indexed="64"/>
      </left>
      <right/>
      <top style="medium">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98">
    <xf numFmtId="0" fontId="0" fillId="0" borderId="0" xfId="0">
      <alignment vertical="center"/>
    </xf>
    <xf numFmtId="0" fontId="2" fillId="0" borderId="0" xfId="0" applyFo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6" fillId="0" borderId="0" xfId="0" applyFont="1">
      <alignment vertical="center"/>
    </xf>
    <xf numFmtId="0" fontId="4" fillId="0" borderId="0" xfId="0" applyFont="1">
      <alignment vertical="center"/>
    </xf>
    <xf numFmtId="0" fontId="4" fillId="3" borderId="11" xfId="0"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176" fontId="5" fillId="0" borderId="26"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1" xfId="0" applyNumberFormat="1" applyFont="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6" fillId="0" borderId="0" xfId="0" applyFont="1" applyAlignment="1">
      <alignment horizontal="left" vertical="center"/>
    </xf>
    <xf numFmtId="0" fontId="11" fillId="3" borderId="25" xfId="0" applyFont="1" applyFill="1" applyBorder="1" applyAlignment="1">
      <alignment horizontal="center" vertical="center"/>
    </xf>
    <xf numFmtId="0" fontId="9" fillId="4" borderId="30" xfId="0" applyFont="1" applyFill="1" applyBorder="1" applyAlignment="1">
      <alignment horizontal="right" vertical="center" indent="1"/>
    </xf>
    <xf numFmtId="9" fontId="5" fillId="4" borderId="5" xfId="1" applyFont="1" applyFill="1" applyBorder="1" applyAlignment="1">
      <alignment horizontal="right" vertical="center" indent="1"/>
    </xf>
    <xf numFmtId="0" fontId="5" fillId="4" borderId="29" xfId="0" applyFont="1" applyFill="1" applyBorder="1" applyAlignment="1">
      <alignment horizontal="center" vertical="center" wrapText="1"/>
    </xf>
    <xf numFmtId="0" fontId="5" fillId="2" borderId="40" xfId="0" applyFont="1" applyFill="1" applyBorder="1" applyAlignment="1">
      <alignment horizontal="center" vertical="center"/>
    </xf>
    <xf numFmtId="0" fontId="5" fillId="4" borderId="42" xfId="0" applyFont="1" applyFill="1" applyBorder="1" applyAlignment="1">
      <alignment horizontal="center" vertical="center" wrapText="1"/>
    </xf>
    <xf numFmtId="177" fontId="5" fillId="4" borderId="41" xfId="1" applyNumberFormat="1" applyFont="1" applyFill="1" applyBorder="1" applyAlignment="1">
      <alignment horizontal="right" vertical="center" indent="1"/>
    </xf>
    <xf numFmtId="177" fontId="5" fillId="4" borderId="44" xfId="1" applyNumberFormat="1" applyFont="1" applyFill="1" applyBorder="1" applyAlignment="1">
      <alignment horizontal="right" vertical="center" indent="1"/>
    </xf>
    <xf numFmtId="0" fontId="8" fillId="3" borderId="26"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4" xfId="0" applyFont="1" applyFill="1" applyBorder="1" applyAlignment="1">
      <alignment horizontal="center" vertical="center" wrapText="1"/>
    </xf>
    <xf numFmtId="176" fontId="5" fillId="3" borderId="14" xfId="0" applyNumberFormat="1" applyFont="1" applyFill="1" applyBorder="1" applyAlignment="1">
      <alignment horizontal="right" vertical="center"/>
    </xf>
    <xf numFmtId="176" fontId="8" fillId="3" borderId="25" xfId="0" applyNumberFormat="1" applyFont="1" applyFill="1" applyBorder="1" applyAlignment="1">
      <alignment horizontal="right" vertical="center"/>
    </xf>
    <xf numFmtId="176" fontId="8" fillId="3" borderId="14" xfId="0" applyNumberFormat="1" applyFont="1" applyFill="1" applyBorder="1" applyAlignment="1">
      <alignment horizontal="right" vertical="center"/>
    </xf>
    <xf numFmtId="38" fontId="8" fillId="3" borderId="26" xfId="2" applyFont="1" applyFill="1" applyBorder="1" applyAlignment="1">
      <alignment horizontal="right" vertical="center" wrapText="1"/>
    </xf>
    <xf numFmtId="38" fontId="8" fillId="3" borderId="14" xfId="2" applyFont="1" applyFill="1" applyBorder="1" applyAlignment="1">
      <alignment horizontal="right" vertical="center" wrapText="1"/>
    </xf>
    <xf numFmtId="38" fontId="8" fillId="3" borderId="25" xfId="2" applyFont="1" applyFill="1" applyBorder="1" applyAlignment="1">
      <alignment horizontal="right" vertical="center" wrapText="1"/>
    </xf>
    <xf numFmtId="38" fontId="11" fillId="3" borderId="25" xfId="2" applyFont="1" applyFill="1" applyBorder="1" applyAlignment="1">
      <alignment horizontal="right" vertical="center" wrapText="1"/>
    </xf>
    <xf numFmtId="38" fontId="4" fillId="3" borderId="11" xfId="2" applyFont="1" applyFill="1" applyBorder="1" applyAlignment="1">
      <alignment horizontal="right" vertical="center" wrapText="1"/>
    </xf>
    <xf numFmtId="0" fontId="10" fillId="0" borderId="0" xfId="0" applyFont="1" applyAlignment="1">
      <alignment horizontal="right"/>
    </xf>
    <xf numFmtId="0" fontId="8" fillId="3" borderId="0" xfId="0" applyFont="1" applyFill="1" applyAlignment="1">
      <alignment horizontal="center" vertical="center"/>
    </xf>
    <xf numFmtId="38" fontId="8" fillId="3" borderId="0" xfId="2" applyFont="1" applyFill="1" applyBorder="1" applyAlignment="1">
      <alignment horizontal="center" vertical="center"/>
    </xf>
    <xf numFmtId="38" fontId="11" fillId="0" borderId="0" xfId="2" applyFont="1" applyFill="1" applyBorder="1" applyAlignment="1">
      <alignment horizontal="left" vertical="center" wrapText="1"/>
    </xf>
    <xf numFmtId="0" fontId="9" fillId="2" borderId="5" xfId="0" applyFont="1" applyFill="1" applyBorder="1" applyAlignment="1">
      <alignment horizontal="center" vertical="center" wrapText="1"/>
    </xf>
    <xf numFmtId="0" fontId="5" fillId="4" borderId="45" xfId="0" applyFont="1" applyFill="1" applyBorder="1" applyAlignment="1">
      <alignment horizontal="center" vertical="center" shrinkToFit="1"/>
    </xf>
    <xf numFmtId="0" fontId="9" fillId="4" borderId="43" xfId="0" applyFont="1" applyFill="1" applyBorder="1" applyAlignment="1">
      <alignment horizontal="right" vertical="center" indent="1"/>
    </xf>
    <xf numFmtId="0" fontId="9" fillId="4" borderId="46" xfId="0" applyFont="1" applyFill="1" applyBorder="1" applyAlignment="1">
      <alignment horizontal="right" vertical="center" indent="1" shrinkToFit="1"/>
    </xf>
    <xf numFmtId="177" fontId="5" fillId="4" borderId="47" xfId="1" applyNumberFormat="1" applyFont="1" applyFill="1" applyBorder="1" applyAlignment="1">
      <alignment horizontal="right" vertical="center" indent="1" shrinkToFit="1"/>
    </xf>
    <xf numFmtId="9" fontId="5" fillId="4" borderId="1" xfId="1" applyFont="1" applyFill="1" applyBorder="1" applyAlignment="1">
      <alignment horizontal="right" vertical="center" indent="1"/>
    </xf>
    <xf numFmtId="9" fontId="5" fillId="4" borderId="3" xfId="1" applyFont="1" applyFill="1" applyBorder="1" applyAlignment="1">
      <alignment horizontal="right" vertical="center" indent="1"/>
    </xf>
    <xf numFmtId="9" fontId="9" fillId="4" borderId="1" xfId="1" applyFont="1" applyFill="1" applyBorder="1" applyAlignment="1">
      <alignment horizontal="right" vertical="center" indent="1"/>
    </xf>
    <xf numFmtId="9" fontId="9" fillId="4" borderId="3" xfId="1" applyFont="1" applyFill="1" applyBorder="1" applyAlignment="1">
      <alignment horizontal="right" vertical="center" indent="1"/>
    </xf>
    <xf numFmtId="9" fontId="4" fillId="0" borderId="0" xfId="0" applyNumberFormat="1" applyFont="1">
      <alignment vertical="center"/>
    </xf>
    <xf numFmtId="0" fontId="4" fillId="0" borderId="0" xfId="0" applyFont="1" applyAlignment="1">
      <alignment horizontal="left" vertical="center"/>
    </xf>
    <xf numFmtId="0" fontId="5" fillId="0" borderId="0" xfId="0" applyFont="1">
      <alignment vertical="center"/>
    </xf>
    <xf numFmtId="38" fontId="5" fillId="3" borderId="14" xfId="2" applyFont="1" applyFill="1" applyBorder="1" applyAlignment="1">
      <alignment horizontal="right" vertical="center"/>
    </xf>
    <xf numFmtId="38" fontId="8" fillId="3" borderId="25" xfId="2" applyFont="1" applyFill="1" applyBorder="1" applyAlignment="1">
      <alignment horizontal="right" vertical="center"/>
    </xf>
    <xf numFmtId="38" fontId="8" fillId="3" borderId="14" xfId="2" applyFont="1" applyFill="1" applyBorder="1" applyAlignment="1">
      <alignment horizontal="right" vertical="center"/>
    </xf>
    <xf numFmtId="38" fontId="4" fillId="3" borderId="30" xfId="2" applyFont="1" applyFill="1" applyBorder="1" applyAlignment="1">
      <alignment horizontal="right" vertical="center"/>
    </xf>
    <xf numFmtId="38" fontId="4" fillId="3" borderId="14" xfId="2" applyFont="1" applyFill="1" applyBorder="1" applyAlignment="1">
      <alignment horizontal="right" vertical="center"/>
    </xf>
    <xf numFmtId="38" fontId="4" fillId="3" borderId="25" xfId="2" applyFont="1" applyFill="1" applyBorder="1" applyAlignment="1">
      <alignment horizontal="right" vertical="center"/>
    </xf>
    <xf numFmtId="38" fontId="4" fillId="3" borderId="11" xfId="2" applyFont="1" applyFill="1" applyBorder="1" applyAlignment="1">
      <alignment horizontal="right" vertical="center"/>
    </xf>
    <xf numFmtId="0" fontId="8" fillId="3" borderId="24"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xf>
    <xf numFmtId="38" fontId="5" fillId="3" borderId="11" xfId="2" applyFont="1" applyFill="1" applyBorder="1" applyAlignment="1">
      <alignment horizontal="right" vertical="center" wrapText="1"/>
    </xf>
    <xf numFmtId="0" fontId="5" fillId="3" borderId="14" xfId="0" applyFont="1" applyFill="1" applyBorder="1" applyAlignment="1">
      <alignment horizontal="center" vertical="center" wrapText="1"/>
    </xf>
    <xf numFmtId="176" fontId="5" fillId="3" borderId="30" xfId="0" applyNumberFormat="1" applyFont="1" applyFill="1" applyBorder="1" applyAlignment="1">
      <alignment horizontal="right" vertical="center"/>
    </xf>
    <xf numFmtId="0" fontId="5" fillId="3" borderId="25" xfId="0" applyFont="1" applyFill="1" applyBorder="1" applyAlignment="1">
      <alignment horizontal="center" vertical="center" wrapText="1"/>
    </xf>
    <xf numFmtId="176" fontId="5" fillId="3" borderId="25" xfId="0" applyNumberFormat="1" applyFont="1" applyFill="1" applyBorder="1" applyAlignment="1">
      <alignment horizontal="right" vertical="center"/>
    </xf>
    <xf numFmtId="0" fontId="5" fillId="3" borderId="11" xfId="0" applyFont="1" applyFill="1" applyBorder="1" applyAlignment="1">
      <alignment horizontal="center" vertical="center" wrapText="1"/>
    </xf>
    <xf numFmtId="176" fontId="5" fillId="3" borderId="11" xfId="0" applyNumberFormat="1" applyFont="1" applyFill="1" applyBorder="1" applyAlignment="1">
      <alignment horizontal="right" vertical="center"/>
    </xf>
    <xf numFmtId="0" fontId="5" fillId="2" borderId="55" xfId="0" applyFont="1" applyFill="1" applyBorder="1" applyAlignment="1">
      <alignment horizontal="center" vertical="center"/>
    </xf>
    <xf numFmtId="0" fontId="5" fillId="2" borderId="23" xfId="0" applyFont="1" applyFill="1" applyBorder="1" applyAlignment="1">
      <alignment horizontal="center" vertical="center" wrapText="1"/>
    </xf>
    <xf numFmtId="38" fontId="9" fillId="3" borderId="57" xfId="2" applyFont="1" applyFill="1" applyBorder="1" applyAlignment="1">
      <alignment horizontal="center" vertical="center"/>
    </xf>
    <xf numFmtId="38" fontId="9" fillId="3" borderId="3" xfId="2" applyFont="1" applyFill="1" applyBorder="1" applyAlignment="1">
      <alignment horizontal="center" vertical="center"/>
    </xf>
    <xf numFmtId="0" fontId="5" fillId="2" borderId="56"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vertical="center" wrapText="1"/>
    </xf>
    <xf numFmtId="38" fontId="17" fillId="0" borderId="0" xfId="2" applyFont="1" applyFill="1" applyBorder="1" applyAlignment="1">
      <alignment horizontal="right" vertical="center" wrapText="1"/>
    </xf>
    <xf numFmtId="0" fontId="2" fillId="0" borderId="0" xfId="0" applyFont="1" applyAlignment="1">
      <alignment vertical="center" wrapText="1"/>
    </xf>
    <xf numFmtId="0" fontId="2" fillId="0" borderId="0" xfId="0" applyFont="1" applyAlignment="1">
      <alignment horizontal="left" vertical="center"/>
    </xf>
    <xf numFmtId="9" fontId="2" fillId="0" borderId="0" xfId="0" applyNumberFormat="1" applyFont="1">
      <alignment vertical="center"/>
    </xf>
    <xf numFmtId="0" fontId="18" fillId="0" borderId="0" xfId="0" applyFont="1" applyAlignment="1">
      <alignment horizontal="right"/>
    </xf>
    <xf numFmtId="0" fontId="17" fillId="0" borderId="0" xfId="0" applyFont="1" applyAlignment="1"/>
    <xf numFmtId="0" fontId="19" fillId="0" borderId="0" xfId="0" applyFont="1">
      <alignment vertical="center"/>
    </xf>
    <xf numFmtId="0" fontId="2" fillId="0" borderId="0" xfId="0" applyFont="1" applyAlignment="1">
      <alignment horizontal="center" vertical="center" wrapText="1"/>
    </xf>
    <xf numFmtId="38" fontId="17" fillId="0" borderId="0" xfId="2" applyFont="1" applyFill="1" applyBorder="1" applyAlignment="1">
      <alignment vertical="center"/>
    </xf>
    <xf numFmtId="38" fontId="20" fillId="0" borderId="0" xfId="2" applyFont="1" applyFill="1" applyBorder="1" applyAlignment="1">
      <alignment horizontal="center" vertical="center"/>
    </xf>
    <xf numFmtId="38" fontId="17" fillId="0" borderId="0" xfId="2" applyFont="1" applyFill="1" applyBorder="1" applyAlignment="1">
      <alignment horizontal="center" vertical="center"/>
    </xf>
    <xf numFmtId="0" fontId="18" fillId="0" borderId="0" xfId="0" applyFont="1">
      <alignment vertical="center"/>
    </xf>
    <xf numFmtId="0" fontId="19" fillId="0" borderId="0" xfId="0" applyFont="1" applyAlignment="1">
      <alignment horizontal="left" vertical="center"/>
    </xf>
    <xf numFmtId="0" fontId="17" fillId="0" borderId="0" xfId="0" applyFont="1" applyAlignment="1">
      <alignment horizontal="center" vertical="center" wrapText="1"/>
    </xf>
    <xf numFmtId="176" fontId="2" fillId="0" borderId="0" xfId="0" applyNumberFormat="1" applyFont="1" applyAlignment="1">
      <alignment horizontal="center" vertical="center"/>
    </xf>
    <xf numFmtId="9" fontId="20" fillId="0" borderId="0" xfId="1" applyFont="1" applyFill="1" applyBorder="1" applyAlignment="1">
      <alignment horizontal="right" vertical="center" indent="1"/>
    </xf>
    <xf numFmtId="9" fontId="2" fillId="0" borderId="0" xfId="1" applyFont="1" applyFill="1" applyBorder="1" applyAlignment="1">
      <alignment horizontal="right" vertical="center" indent="1"/>
    </xf>
    <xf numFmtId="0" fontId="21" fillId="0" borderId="0" xfId="0" applyFont="1" applyAlignment="1">
      <alignment horizontal="center" vertical="center"/>
    </xf>
    <xf numFmtId="0" fontId="20" fillId="0" borderId="0" xfId="0" applyFont="1" applyAlignment="1">
      <alignment vertical="center" wrapText="1"/>
    </xf>
    <xf numFmtId="9" fontId="20" fillId="0" borderId="0" xfId="1" applyFont="1" applyFill="1" applyBorder="1" applyAlignment="1">
      <alignment wrapText="1"/>
    </xf>
    <xf numFmtId="9" fontId="17" fillId="0" borderId="0" xfId="1" applyFont="1" applyFill="1" applyBorder="1" applyAlignment="1">
      <alignment vertical="top" wrapText="1"/>
    </xf>
    <xf numFmtId="0" fontId="20" fillId="0" borderId="0" xfId="0" applyFont="1" applyAlignment="1">
      <alignment horizontal="left" vertical="center" indent="6"/>
    </xf>
    <xf numFmtId="0" fontId="22" fillId="0" borderId="0" xfId="0" applyFont="1">
      <alignment vertical="center"/>
    </xf>
    <xf numFmtId="0" fontId="2" fillId="0" borderId="0" xfId="0" applyFont="1" applyAlignment="1">
      <alignment vertical="top"/>
    </xf>
    <xf numFmtId="0" fontId="9" fillId="3" borderId="32" xfId="0" applyFont="1" applyFill="1" applyBorder="1" applyAlignment="1">
      <alignment horizontal="center" vertical="center" wrapText="1"/>
    </xf>
    <xf numFmtId="0" fontId="9" fillId="3" borderId="26" xfId="0" applyFont="1" applyFill="1" applyBorder="1" applyAlignment="1">
      <alignment horizontal="center" vertical="center"/>
    </xf>
    <xf numFmtId="38" fontId="9" fillId="3" borderId="26" xfId="2" applyFont="1" applyFill="1" applyBorder="1" applyAlignment="1">
      <alignment horizontal="right" vertical="center" wrapText="1"/>
    </xf>
    <xf numFmtId="176" fontId="9" fillId="0" borderId="26" xfId="0" applyNumberFormat="1" applyFont="1" applyBorder="1" applyAlignment="1">
      <alignment horizontal="center" vertical="center"/>
    </xf>
    <xf numFmtId="0" fontId="9" fillId="3" borderId="2" xfId="0" applyFont="1" applyFill="1" applyBorder="1" applyAlignment="1">
      <alignment horizontal="center" vertical="center" wrapText="1"/>
    </xf>
    <xf numFmtId="0" fontId="9" fillId="3" borderId="14" xfId="0" applyFont="1" applyFill="1" applyBorder="1" applyAlignment="1">
      <alignment horizontal="center" vertical="center"/>
    </xf>
    <xf numFmtId="38" fontId="9" fillId="3" borderId="14" xfId="2" applyFont="1" applyFill="1" applyBorder="1" applyAlignment="1">
      <alignment horizontal="right" vertical="center" wrapText="1"/>
    </xf>
    <xf numFmtId="176" fontId="9" fillId="0" borderId="14" xfId="0" applyNumberFormat="1" applyFont="1" applyBorder="1" applyAlignment="1">
      <alignment horizontal="center" vertical="center"/>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xf>
    <xf numFmtId="38" fontId="9" fillId="3" borderId="25" xfId="2" applyFont="1" applyFill="1" applyBorder="1" applyAlignment="1">
      <alignment horizontal="right" vertical="center" wrapText="1"/>
    </xf>
    <xf numFmtId="0" fontId="23" fillId="3" borderId="25" xfId="0" applyFont="1" applyFill="1" applyBorder="1" applyAlignment="1">
      <alignment horizontal="center" vertical="center"/>
    </xf>
    <xf numFmtId="38" fontId="23" fillId="3" borderId="25" xfId="2" applyFont="1" applyFill="1" applyBorder="1" applyAlignment="1">
      <alignment horizontal="right" vertical="center" wrapText="1"/>
    </xf>
    <xf numFmtId="0" fontId="9" fillId="3" borderId="4" xfId="0" applyFont="1" applyFill="1" applyBorder="1" applyAlignment="1">
      <alignment horizontal="center" vertical="center" wrapText="1"/>
    </xf>
    <xf numFmtId="0" fontId="23" fillId="3" borderId="11" xfId="0" applyFont="1" applyFill="1" applyBorder="1" applyAlignment="1">
      <alignment horizontal="center" vertical="center"/>
    </xf>
    <xf numFmtId="38" fontId="23" fillId="3" borderId="11" xfId="2" applyFont="1" applyFill="1" applyBorder="1" applyAlignment="1">
      <alignment horizontal="right" vertical="center" wrapText="1"/>
    </xf>
    <xf numFmtId="176" fontId="9" fillId="0" borderId="11" xfId="0" applyNumberFormat="1" applyFont="1" applyBorder="1" applyAlignment="1">
      <alignment horizontal="center" vertical="center"/>
    </xf>
    <xf numFmtId="0" fontId="9" fillId="3" borderId="14" xfId="0" applyFont="1" applyFill="1" applyBorder="1" applyAlignment="1">
      <alignment horizontal="center" vertical="center" wrapText="1"/>
    </xf>
    <xf numFmtId="176" fontId="9" fillId="3" borderId="14" xfId="0" applyNumberFormat="1" applyFont="1" applyFill="1" applyBorder="1" applyAlignment="1">
      <alignment horizontal="right" vertical="center"/>
    </xf>
    <xf numFmtId="176" fontId="9" fillId="3" borderId="25" xfId="0" applyNumberFormat="1" applyFont="1" applyFill="1" applyBorder="1" applyAlignment="1">
      <alignment horizontal="right" vertical="center"/>
    </xf>
    <xf numFmtId="176" fontId="9" fillId="3" borderId="30" xfId="0" applyNumberFormat="1" applyFont="1" applyFill="1" applyBorder="1" applyAlignment="1">
      <alignment horizontal="right" vertical="center"/>
    </xf>
    <xf numFmtId="0" fontId="9" fillId="3" borderId="25" xfId="0" applyFont="1" applyFill="1" applyBorder="1" applyAlignment="1">
      <alignment horizontal="center" vertical="center" wrapText="1"/>
    </xf>
    <xf numFmtId="0" fontId="9" fillId="3" borderId="11" xfId="0" applyFont="1" applyFill="1" applyBorder="1" applyAlignment="1">
      <alignment horizontal="center" vertical="center" wrapText="1"/>
    </xf>
    <xf numFmtId="176" fontId="9" fillId="3" borderId="11" xfId="0" applyNumberFormat="1" applyFont="1" applyFill="1" applyBorder="1" applyAlignment="1">
      <alignment horizontal="right" vertical="center"/>
    </xf>
    <xf numFmtId="9" fontId="9" fillId="4" borderId="5" xfId="1" applyFont="1" applyFill="1" applyBorder="1" applyAlignment="1">
      <alignment horizontal="right" vertical="center" indent="1"/>
    </xf>
    <xf numFmtId="0" fontId="20" fillId="0" borderId="0" xfId="0" applyFont="1" applyAlignment="1">
      <alignment horizontal="right" vertical="center" wrapText="1"/>
    </xf>
    <xf numFmtId="0" fontId="20" fillId="0" borderId="50" xfId="0" applyFont="1" applyBorder="1" applyAlignment="1">
      <alignment horizontal="left" vertical="center" indent="6"/>
    </xf>
    <xf numFmtId="0" fontId="2" fillId="0" borderId="33" xfId="0" applyFont="1" applyBorder="1">
      <alignment vertical="center"/>
    </xf>
    <xf numFmtId="0" fontId="21" fillId="0" borderId="33" xfId="0" applyFont="1" applyBorder="1" applyAlignment="1">
      <alignment horizontal="center" vertical="center"/>
    </xf>
    <xf numFmtId="0" fontId="20" fillId="0" borderId="33" xfId="0" applyFont="1" applyBorder="1" applyAlignment="1">
      <alignment horizontal="right" vertical="center" wrapText="1"/>
    </xf>
    <xf numFmtId="0" fontId="20" fillId="0" borderId="34" xfId="0" applyFont="1" applyBorder="1" applyAlignment="1">
      <alignment horizontal="right" vertical="center" wrapText="1"/>
    </xf>
    <xf numFmtId="0" fontId="20" fillId="0" borderId="59" xfId="0" applyFont="1" applyBorder="1" applyAlignment="1">
      <alignment horizontal="left" vertical="center" indent="6"/>
    </xf>
    <xf numFmtId="0" fontId="20" fillId="0" borderId="60" xfId="0" applyFont="1" applyBorder="1" applyAlignment="1">
      <alignment horizontal="right" vertical="center" wrapText="1"/>
    </xf>
    <xf numFmtId="0" fontId="20" fillId="0" borderId="61" xfId="0" applyFont="1" applyBorder="1" applyAlignment="1">
      <alignment vertical="center" wrapText="1"/>
    </xf>
    <xf numFmtId="0" fontId="20" fillId="0" borderId="9" xfId="0" applyFont="1" applyBorder="1" applyAlignment="1">
      <alignment vertical="center" wrapText="1"/>
    </xf>
    <xf numFmtId="0" fontId="20" fillId="0" borderId="62" xfId="0" applyFont="1" applyBorder="1" applyAlignment="1">
      <alignment vertical="center" wrapText="1"/>
    </xf>
    <xf numFmtId="0" fontId="9" fillId="3" borderId="21"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0"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0" xfId="0" applyFont="1" applyAlignment="1">
      <alignment horizontal="center" vertical="center"/>
    </xf>
    <xf numFmtId="0" fontId="26" fillId="0" borderId="3" xfId="0" applyFont="1" applyBorder="1" applyAlignment="1">
      <alignment horizontal="center" vertical="center"/>
    </xf>
    <xf numFmtId="0" fontId="26" fillId="0" borderId="38" xfId="0" applyFont="1" applyBorder="1">
      <alignment vertical="center"/>
    </xf>
    <xf numFmtId="0" fontId="26" fillId="0" borderId="14" xfId="0" applyFont="1" applyBorder="1">
      <alignment vertical="center"/>
    </xf>
    <xf numFmtId="0" fontId="26" fillId="0" borderId="2" xfId="0" applyFont="1" applyBorder="1">
      <alignment vertical="center"/>
    </xf>
    <xf numFmtId="0" fontId="26" fillId="0" borderId="14" xfId="0" applyFont="1" applyBorder="1" applyAlignment="1">
      <alignment horizontal="center" vertical="center"/>
    </xf>
    <xf numFmtId="0" fontId="26" fillId="0" borderId="2" xfId="0" applyFont="1" applyBorder="1" applyAlignment="1">
      <alignment horizontal="center" vertical="center"/>
    </xf>
    <xf numFmtId="0" fontId="10" fillId="0" borderId="63" xfId="0" applyFont="1" applyBorder="1" applyAlignment="1">
      <alignment horizontal="center" vertical="center" shrinkToFit="1"/>
    </xf>
    <xf numFmtId="0" fontId="10" fillId="0" borderId="65" xfId="0" applyFont="1" applyBorder="1" applyAlignment="1">
      <alignment horizontal="center" vertical="center" shrinkToFit="1"/>
    </xf>
    <xf numFmtId="0" fontId="10" fillId="0" borderId="16" xfId="0" applyFont="1" applyBorder="1" applyAlignment="1">
      <alignment horizontal="center" vertical="center" wrapText="1"/>
    </xf>
    <xf numFmtId="0" fontId="10" fillId="0" borderId="40" xfId="0" applyFont="1" applyBorder="1" applyAlignment="1">
      <alignment horizontal="center" vertical="center"/>
    </xf>
    <xf numFmtId="0" fontId="26" fillId="0" borderId="29" xfId="0" applyFont="1" applyBorder="1" applyAlignment="1">
      <alignment horizontal="center" vertical="center"/>
    </xf>
    <xf numFmtId="0" fontId="26" fillId="0" borderId="64" xfId="0" applyFont="1" applyBorder="1">
      <alignment vertical="center"/>
    </xf>
    <xf numFmtId="0" fontId="26" fillId="0" borderId="13" xfId="0" applyFont="1" applyBorder="1" applyAlignment="1">
      <alignment horizontal="center" vertical="center"/>
    </xf>
    <xf numFmtId="0" fontId="26" fillId="0" borderId="23" xfId="0" applyFont="1" applyBorder="1" applyAlignment="1">
      <alignment horizontal="center" vertical="center"/>
    </xf>
    <xf numFmtId="0" fontId="26" fillId="0" borderId="4" xfId="0" applyFont="1" applyBorder="1">
      <alignment vertical="center"/>
    </xf>
    <xf numFmtId="0" fontId="26" fillId="0" borderId="11" xfId="0" applyFont="1" applyBorder="1">
      <alignment vertical="center"/>
    </xf>
    <xf numFmtId="0" fontId="26" fillId="0" borderId="5" xfId="0" applyFont="1" applyBorder="1">
      <alignment vertical="center"/>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2" fillId="0" borderId="66" xfId="0" applyFont="1" applyBorder="1" applyAlignment="1">
      <alignment horizontal="center" vertical="center"/>
    </xf>
    <xf numFmtId="0" fontId="10" fillId="2" borderId="69" xfId="0" applyFont="1" applyFill="1" applyBorder="1" applyAlignment="1">
      <alignment horizontal="center" vertical="center" wrapText="1"/>
    </xf>
    <xf numFmtId="0" fontId="26" fillId="2" borderId="61"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35" xfId="0" applyFont="1" applyFill="1" applyBorder="1" applyAlignment="1">
      <alignment horizontal="center" vertical="center"/>
    </xf>
    <xf numFmtId="0" fontId="27" fillId="2" borderId="69" xfId="0" applyFont="1" applyFill="1" applyBorder="1" applyAlignment="1">
      <alignment horizontal="center" vertical="center" wrapText="1"/>
    </xf>
    <xf numFmtId="0" fontId="26" fillId="0" borderId="30" xfId="0" applyFont="1" applyBorder="1" applyAlignment="1">
      <alignment vertical="center" shrinkToFit="1"/>
    </xf>
    <xf numFmtId="0" fontId="26" fillId="0" borderId="41" xfId="0" applyFont="1" applyBorder="1" applyAlignment="1">
      <alignment vertical="center" shrinkToFit="1"/>
    </xf>
    <xf numFmtId="0" fontId="2" fillId="0" borderId="0" xfId="0" applyFont="1" applyAlignment="1">
      <alignment horizontal="left" vertical="center" wrapText="1"/>
    </xf>
    <xf numFmtId="0" fontId="19" fillId="0" borderId="0" xfId="0" applyFont="1" applyAlignment="1">
      <alignment horizontal="left" vertical="center"/>
    </xf>
    <xf numFmtId="0" fontId="2" fillId="0" borderId="0" xfId="0" applyFont="1" applyAlignment="1">
      <alignment horizontal="left" vertical="top" wrapText="1"/>
    </xf>
    <xf numFmtId="0" fontId="20" fillId="0" borderId="9" xfId="0" applyFont="1" applyBorder="1" applyAlignment="1">
      <alignment horizontal="right" vertical="center" wrapText="1"/>
    </xf>
    <xf numFmtId="0" fontId="20" fillId="0" borderId="0" xfId="0" applyFont="1" applyAlignment="1">
      <alignment horizontal="left" vertical="center" wrapText="1" indent="1"/>
    </xf>
    <xf numFmtId="0" fontId="2" fillId="0" borderId="0" xfId="0" applyFont="1" applyAlignment="1">
      <alignment horizontal="left" wrapText="1" indent="1"/>
    </xf>
    <xf numFmtId="0" fontId="2" fillId="0" borderId="0" xfId="0" applyFont="1" applyAlignment="1">
      <alignment horizontal="left" vertical="center"/>
    </xf>
    <xf numFmtId="0" fontId="2" fillId="0" borderId="0" xfId="0" applyFont="1" applyAlignment="1">
      <alignment horizontal="left" vertical="center" indent="1" shrinkToFit="1"/>
    </xf>
    <xf numFmtId="0" fontId="20" fillId="0" borderId="0" xfId="0" applyFont="1" applyAlignment="1">
      <alignment horizontal="left" vertical="center" wrapText="1" indent="3"/>
    </xf>
    <xf numFmtId="0" fontId="20" fillId="0" borderId="0" xfId="0" applyFont="1" applyAlignment="1">
      <alignment horizontal="left" vertical="center" wrapText="1" indent="4"/>
    </xf>
    <xf numFmtId="0" fontId="18" fillId="0" borderId="0" xfId="0" applyFont="1" applyAlignment="1">
      <alignment horizontal="right" vertical="center"/>
    </xf>
    <xf numFmtId="0" fontId="2" fillId="5" borderId="67" xfId="0" applyFont="1" applyFill="1" applyBorder="1" applyAlignment="1">
      <alignment horizontal="center" vertical="center"/>
    </xf>
    <xf numFmtId="0" fontId="2" fillId="5" borderId="68" xfId="0" applyFont="1" applyFill="1" applyBorder="1" applyAlignment="1">
      <alignment horizontal="center" vertical="center"/>
    </xf>
    <xf numFmtId="0" fontId="10" fillId="0" borderId="0" xfId="0" applyFont="1" applyAlignment="1">
      <alignment horizontal="center" vertical="center" shrinkToFit="1"/>
    </xf>
    <xf numFmtId="0" fontId="9" fillId="3" borderId="3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21" xfId="0" applyFont="1" applyFill="1" applyBorder="1" applyAlignment="1">
      <alignment horizontal="center" vertical="center" wrapText="1"/>
    </xf>
    <xf numFmtId="9" fontId="25" fillId="0" borderId="38" xfId="1" applyFont="1" applyFill="1" applyBorder="1" applyAlignment="1">
      <alignment horizontal="left" wrapText="1"/>
    </xf>
    <xf numFmtId="9" fontId="25" fillId="0" borderId="0" xfId="1" applyFont="1" applyFill="1" applyBorder="1" applyAlignment="1">
      <alignment horizontal="left" wrapText="1"/>
    </xf>
    <xf numFmtId="9" fontId="14" fillId="0" borderId="38" xfId="1" applyFont="1" applyFill="1" applyBorder="1" applyAlignment="1">
      <alignment horizontal="left" vertical="top" wrapText="1"/>
    </xf>
    <xf numFmtId="9" fontId="14" fillId="0" borderId="0" xfId="1" applyFont="1" applyFill="1" applyBorder="1" applyAlignment="1">
      <alignment horizontal="left" vertical="top" wrapText="1"/>
    </xf>
    <xf numFmtId="0" fontId="9" fillId="0" borderId="9" xfId="0" applyFont="1" applyBorder="1" applyAlignment="1">
      <alignment horizontal="center"/>
    </xf>
    <xf numFmtId="0" fontId="9" fillId="3" borderId="12"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54"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51"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1" xfId="0" applyFont="1" applyFill="1" applyBorder="1" applyAlignment="1">
      <alignment horizontal="center" vertical="center" wrapText="1"/>
    </xf>
    <xf numFmtId="38" fontId="9" fillId="3" borderId="31" xfId="2" applyFont="1" applyFill="1" applyBorder="1" applyAlignment="1">
      <alignment horizontal="center" vertical="center"/>
    </xf>
    <xf numFmtId="38" fontId="9" fillId="3" borderId="52" xfId="2" applyFont="1" applyFill="1" applyBorder="1" applyAlignment="1">
      <alignment horizontal="center" vertical="center"/>
    </xf>
    <xf numFmtId="0" fontId="5" fillId="2" borderId="32"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38" fontId="9" fillId="3" borderId="13" xfId="2" applyFont="1" applyFill="1" applyBorder="1" applyAlignment="1">
      <alignment horizontal="center" vertical="center"/>
    </xf>
    <xf numFmtId="38" fontId="9" fillId="3" borderId="17" xfId="2" applyFont="1" applyFill="1" applyBorder="1" applyAlignment="1">
      <alignment horizontal="center" vertical="center"/>
    </xf>
    <xf numFmtId="0" fontId="8" fillId="0" borderId="9" xfId="0" applyFont="1" applyBorder="1" applyAlignment="1">
      <alignment horizontal="center"/>
    </xf>
    <xf numFmtId="38" fontId="8" fillId="3" borderId="31" xfId="2" applyFont="1" applyFill="1" applyBorder="1" applyAlignment="1">
      <alignment horizontal="center" vertical="center"/>
    </xf>
    <xf numFmtId="38" fontId="8" fillId="3" borderId="52" xfId="2" applyFont="1" applyFill="1" applyBorder="1" applyAlignment="1">
      <alignment horizontal="center" vertical="center"/>
    </xf>
    <xf numFmtId="38" fontId="8" fillId="3" borderId="13" xfId="2" applyFont="1" applyFill="1" applyBorder="1" applyAlignment="1">
      <alignment horizontal="center" vertical="center"/>
    </xf>
    <xf numFmtId="38" fontId="8" fillId="3" borderId="17" xfId="2" applyFont="1" applyFill="1" applyBorder="1" applyAlignment="1">
      <alignment horizontal="center" vertical="center"/>
    </xf>
    <xf numFmtId="0" fontId="8" fillId="3" borderId="12"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3"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51"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13" xfId="0" applyFont="1" applyFill="1" applyBorder="1" applyAlignment="1">
      <alignment horizontal="center" vertical="center" wrapText="1"/>
    </xf>
    <xf numFmtId="9" fontId="13" fillId="0" borderId="38" xfId="1" applyFont="1" applyFill="1" applyBorder="1" applyAlignment="1">
      <alignment horizontal="left" wrapText="1"/>
    </xf>
    <xf numFmtId="9" fontId="13" fillId="0" borderId="0" xfId="1" applyFont="1" applyFill="1" applyBorder="1" applyAlignment="1">
      <alignment horizontal="left" wrapText="1"/>
    </xf>
    <xf numFmtId="0" fontId="4" fillId="3" borderId="1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21" xfId="0" applyFont="1" applyFill="1" applyBorder="1" applyAlignment="1">
      <alignment horizontal="center" vertical="center" wrapText="1"/>
    </xf>
    <xf numFmtId="38" fontId="8" fillId="3" borderId="20" xfId="2" applyFont="1" applyFill="1" applyBorder="1" applyAlignment="1">
      <alignment horizontal="center" vertical="center"/>
    </xf>
    <xf numFmtId="38" fontId="8" fillId="3" borderId="21" xfId="2"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429296</xdr:colOff>
      <xdr:row>25</xdr:row>
      <xdr:rowOff>40247</xdr:rowOff>
    </xdr:from>
    <xdr:to>
      <xdr:col>7</xdr:col>
      <xdr:colOff>429296</xdr:colOff>
      <xdr:row>29</xdr:row>
      <xdr:rowOff>67078</xdr:rowOff>
    </xdr:to>
    <xdr:sp macro="" textlink="">
      <xdr:nvSpPr>
        <xdr:cNvPr id="2" name="大かっこ 1">
          <a:extLst>
            <a:ext uri="{FF2B5EF4-FFF2-40B4-BE49-F238E27FC236}">
              <a16:creationId xmlns:a16="http://schemas.microsoft.com/office/drawing/2014/main" id="{9FB7D63B-717B-430C-8CD6-3656FD03252B}"/>
            </a:ext>
          </a:extLst>
        </xdr:cNvPr>
        <xdr:cNvSpPr/>
      </xdr:nvSpPr>
      <xdr:spPr bwMode="auto">
        <a:xfrm>
          <a:off x="429296" y="7307822"/>
          <a:ext cx="5133975" cy="2027081"/>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365122</xdr:colOff>
      <xdr:row>29</xdr:row>
      <xdr:rowOff>428625</xdr:rowOff>
    </xdr:from>
    <xdr:to>
      <xdr:col>7</xdr:col>
      <xdr:colOff>317500</xdr:colOff>
      <xdr:row>30</xdr:row>
      <xdr:rowOff>333375</xdr:rowOff>
    </xdr:to>
    <xdr:grpSp>
      <xdr:nvGrpSpPr>
        <xdr:cNvPr id="2" name="グループ化 1">
          <a:extLst>
            <a:ext uri="{FF2B5EF4-FFF2-40B4-BE49-F238E27FC236}">
              <a16:creationId xmlns:a16="http://schemas.microsoft.com/office/drawing/2014/main" id="{F3C90321-6DD2-49F2-A0FD-9A71D0280304}"/>
            </a:ext>
          </a:extLst>
        </xdr:cNvPr>
        <xdr:cNvGrpSpPr/>
      </xdr:nvGrpSpPr>
      <xdr:grpSpPr>
        <a:xfrm>
          <a:off x="7448258" y="18162443"/>
          <a:ext cx="5788606" cy="562841"/>
          <a:chOff x="7503482" y="16478250"/>
          <a:chExt cx="4679944" cy="555625"/>
        </a:xfrm>
      </xdr:grpSpPr>
      <xdr:grpSp>
        <xdr:nvGrpSpPr>
          <xdr:cNvPr id="3" name="グループ化 2">
            <a:extLst>
              <a:ext uri="{FF2B5EF4-FFF2-40B4-BE49-F238E27FC236}">
                <a16:creationId xmlns:a16="http://schemas.microsoft.com/office/drawing/2014/main" id="{803FD496-74C7-B7E9-5379-BEAB913E16CE}"/>
              </a:ext>
            </a:extLst>
          </xdr:cNvPr>
          <xdr:cNvGrpSpPr/>
        </xdr:nvGrpSpPr>
        <xdr:grpSpPr>
          <a:xfrm>
            <a:off x="7503482" y="16478250"/>
            <a:ext cx="4679944" cy="539750"/>
            <a:chOff x="7503482" y="16478250"/>
            <a:chExt cx="4679944" cy="539750"/>
          </a:xfrm>
        </xdr:grpSpPr>
        <xdr:sp macro="" textlink="">
          <xdr:nvSpPr>
            <xdr:cNvPr id="5" name="吹き出し: 線 4">
              <a:extLst>
                <a:ext uri="{FF2B5EF4-FFF2-40B4-BE49-F238E27FC236}">
                  <a16:creationId xmlns:a16="http://schemas.microsoft.com/office/drawing/2014/main" id="{F4CC8801-7EEF-8A2D-EA03-902E894E9D19}"/>
                </a:ext>
              </a:extLst>
            </xdr:cNvPr>
            <xdr:cNvSpPr/>
          </xdr:nvSpPr>
          <xdr:spPr bwMode="auto">
            <a:xfrm>
              <a:off x="7503482" y="16478250"/>
              <a:ext cx="767612" cy="412750"/>
            </a:xfrm>
            <a:prstGeom prst="borderCallout1">
              <a:avLst>
                <a:gd name="adj1" fmla="val 57880"/>
                <a:gd name="adj2" fmla="val 105366"/>
                <a:gd name="adj3" fmla="val 85076"/>
                <a:gd name="adj4" fmla="val 152447"/>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AB666EC8-CC37-F47E-54D4-2AB3E1EDA18E}"/>
                </a:ext>
              </a:extLst>
            </xdr:cNvPr>
            <xdr:cNvSpPr txBox="1"/>
          </xdr:nvSpPr>
          <xdr:spPr>
            <a:xfrm>
              <a:off x="8659176" y="16652875"/>
              <a:ext cx="3524250"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rgbClr val="FF0000"/>
                  </a:solidFill>
                  <a:latin typeface="BIZ UDPゴシック" panose="020B0400000000000000" pitchFamily="50" charset="-128"/>
                  <a:ea typeface="BIZ UDPゴシック" panose="020B0400000000000000" pitchFamily="50" charset="-128"/>
                </a:rPr>
                <a:t>50%</a:t>
              </a:r>
              <a:r>
                <a:rPr kumimoji="1" lang="ja-JP" altLang="en-US" sz="1800">
                  <a:solidFill>
                    <a:srgbClr val="FF0000"/>
                  </a:solidFill>
                  <a:latin typeface="BIZ UDPゴシック" panose="020B0400000000000000" pitchFamily="50" charset="-128"/>
                  <a:ea typeface="BIZ UDPゴシック" panose="020B0400000000000000" pitchFamily="50" charset="-128"/>
                </a:rPr>
                <a:t>以下のため登録条件を満たさない</a:t>
              </a:r>
            </a:p>
          </xdr:txBody>
        </xdr:sp>
      </xdr:grpSp>
      <xdr:cxnSp macro="">
        <xdr:nvCxnSpPr>
          <xdr:cNvPr id="4" name="直線コネクタ 3">
            <a:extLst>
              <a:ext uri="{FF2B5EF4-FFF2-40B4-BE49-F238E27FC236}">
                <a16:creationId xmlns:a16="http://schemas.microsoft.com/office/drawing/2014/main" id="{D7E1671E-F6B2-88EB-40FF-FF753540388F}"/>
              </a:ext>
            </a:extLst>
          </xdr:cNvPr>
          <xdr:cNvCxnSpPr/>
        </xdr:nvCxnSpPr>
        <xdr:spPr bwMode="auto">
          <a:xfrm flipV="1">
            <a:off x="8692584" y="17033875"/>
            <a:ext cx="3365500" cy="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6</xdr:col>
      <xdr:colOff>1571625</xdr:colOff>
      <xdr:row>7</xdr:row>
      <xdr:rowOff>31750</xdr:rowOff>
    </xdr:from>
    <xdr:to>
      <xdr:col>7</xdr:col>
      <xdr:colOff>95250</xdr:colOff>
      <xdr:row>12</xdr:row>
      <xdr:rowOff>619125</xdr:rowOff>
    </xdr:to>
    <xdr:sp macro="" textlink="">
      <xdr:nvSpPr>
        <xdr:cNvPr id="7" name="正方形/長方形 6">
          <a:extLst>
            <a:ext uri="{FF2B5EF4-FFF2-40B4-BE49-F238E27FC236}">
              <a16:creationId xmlns:a16="http://schemas.microsoft.com/office/drawing/2014/main" id="{35754974-F0B2-BCFA-75EB-0C4E0825E32F}"/>
            </a:ext>
          </a:extLst>
        </xdr:cNvPr>
        <xdr:cNvSpPr/>
      </xdr:nvSpPr>
      <xdr:spPr bwMode="auto">
        <a:xfrm>
          <a:off x="11795125" y="4016375"/>
          <a:ext cx="1222375" cy="3127375"/>
        </a:xfrm>
        <a:prstGeom prst="rect">
          <a:avLst/>
        </a:prstGeom>
        <a:noFill/>
        <a:ln w="5715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1495136</xdr:colOff>
      <xdr:row>17</xdr:row>
      <xdr:rowOff>95250</xdr:rowOff>
    </xdr:from>
    <xdr:to>
      <xdr:col>7</xdr:col>
      <xdr:colOff>18761</xdr:colOff>
      <xdr:row>26</xdr:row>
      <xdr:rowOff>47625</xdr:rowOff>
    </xdr:to>
    <xdr:sp macro="" textlink="">
      <xdr:nvSpPr>
        <xdr:cNvPr id="9" name="正方形/長方形 8">
          <a:extLst>
            <a:ext uri="{FF2B5EF4-FFF2-40B4-BE49-F238E27FC236}">
              <a16:creationId xmlns:a16="http://schemas.microsoft.com/office/drawing/2014/main" id="{5B4CDEED-4358-4D7F-8EF9-242F249837C4}"/>
            </a:ext>
          </a:extLst>
        </xdr:cNvPr>
        <xdr:cNvSpPr/>
      </xdr:nvSpPr>
      <xdr:spPr bwMode="auto">
        <a:xfrm>
          <a:off x="11712863" y="9585614"/>
          <a:ext cx="1225262" cy="5563466"/>
        </a:xfrm>
        <a:prstGeom prst="rect">
          <a:avLst/>
        </a:prstGeom>
        <a:noFill/>
        <a:ln w="5715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1603375</xdr:colOff>
      <xdr:row>1</xdr:row>
      <xdr:rowOff>63501</xdr:rowOff>
    </xdr:from>
    <xdr:to>
      <xdr:col>2</xdr:col>
      <xdr:colOff>555625</xdr:colOff>
      <xdr:row>1</xdr:row>
      <xdr:rowOff>571501</xdr:rowOff>
    </xdr:to>
    <xdr:sp macro="" textlink="">
      <xdr:nvSpPr>
        <xdr:cNvPr id="8" name="正方形/長方形 7">
          <a:extLst>
            <a:ext uri="{FF2B5EF4-FFF2-40B4-BE49-F238E27FC236}">
              <a16:creationId xmlns:a16="http://schemas.microsoft.com/office/drawing/2014/main" id="{C64E1C4E-2152-4D27-B2E6-A1644D4E55B6}"/>
            </a:ext>
          </a:extLst>
        </xdr:cNvPr>
        <xdr:cNvSpPr/>
      </xdr:nvSpPr>
      <xdr:spPr bwMode="auto">
        <a:xfrm>
          <a:off x="4149148" y="1310410"/>
          <a:ext cx="1220932" cy="508000"/>
        </a:xfrm>
        <a:prstGeom prst="rect">
          <a:avLst/>
        </a:prstGeom>
        <a:noFill/>
        <a:ln w="5715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365122</xdr:colOff>
      <xdr:row>29</xdr:row>
      <xdr:rowOff>428625</xdr:rowOff>
    </xdr:from>
    <xdr:to>
      <xdr:col>7</xdr:col>
      <xdr:colOff>317500</xdr:colOff>
      <xdr:row>30</xdr:row>
      <xdr:rowOff>333375</xdr:rowOff>
    </xdr:to>
    <xdr:grpSp>
      <xdr:nvGrpSpPr>
        <xdr:cNvPr id="2" name="グループ化 1">
          <a:extLst>
            <a:ext uri="{FF2B5EF4-FFF2-40B4-BE49-F238E27FC236}">
              <a16:creationId xmlns:a16="http://schemas.microsoft.com/office/drawing/2014/main" id="{AF73198A-3452-4689-A4EA-BD094423B5F9}"/>
            </a:ext>
          </a:extLst>
        </xdr:cNvPr>
        <xdr:cNvGrpSpPr/>
      </xdr:nvGrpSpPr>
      <xdr:grpSpPr>
        <a:xfrm>
          <a:off x="7448258" y="18162443"/>
          <a:ext cx="5788606" cy="562841"/>
          <a:chOff x="7503482" y="16478250"/>
          <a:chExt cx="4679944" cy="555625"/>
        </a:xfrm>
      </xdr:grpSpPr>
      <xdr:grpSp>
        <xdr:nvGrpSpPr>
          <xdr:cNvPr id="3" name="グループ化 2">
            <a:extLst>
              <a:ext uri="{FF2B5EF4-FFF2-40B4-BE49-F238E27FC236}">
                <a16:creationId xmlns:a16="http://schemas.microsoft.com/office/drawing/2014/main" id="{E215C34C-E7D2-0A42-4DA6-98A95B0EAF4F}"/>
              </a:ext>
            </a:extLst>
          </xdr:cNvPr>
          <xdr:cNvGrpSpPr/>
        </xdr:nvGrpSpPr>
        <xdr:grpSpPr>
          <a:xfrm>
            <a:off x="7503482" y="16478250"/>
            <a:ext cx="4679944" cy="539750"/>
            <a:chOff x="7503482" y="16478250"/>
            <a:chExt cx="4679944" cy="539750"/>
          </a:xfrm>
        </xdr:grpSpPr>
        <xdr:sp macro="" textlink="">
          <xdr:nvSpPr>
            <xdr:cNvPr id="5" name="吹き出し: 線 4">
              <a:extLst>
                <a:ext uri="{FF2B5EF4-FFF2-40B4-BE49-F238E27FC236}">
                  <a16:creationId xmlns:a16="http://schemas.microsoft.com/office/drawing/2014/main" id="{8CF936E4-025B-C7C3-799B-0CE97CEF365C}"/>
                </a:ext>
              </a:extLst>
            </xdr:cNvPr>
            <xdr:cNvSpPr/>
          </xdr:nvSpPr>
          <xdr:spPr bwMode="auto">
            <a:xfrm>
              <a:off x="7503482" y="16478250"/>
              <a:ext cx="767612" cy="412750"/>
            </a:xfrm>
            <a:prstGeom prst="borderCallout1">
              <a:avLst>
                <a:gd name="adj1" fmla="val 57880"/>
                <a:gd name="adj2" fmla="val 105366"/>
                <a:gd name="adj3" fmla="val 85076"/>
                <a:gd name="adj4" fmla="val 152447"/>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13F3C361-2177-FA8E-980E-5FAE0243ABCB}"/>
                </a:ext>
              </a:extLst>
            </xdr:cNvPr>
            <xdr:cNvSpPr txBox="1"/>
          </xdr:nvSpPr>
          <xdr:spPr>
            <a:xfrm>
              <a:off x="8659176" y="16652875"/>
              <a:ext cx="3524250"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rgbClr val="FF0000"/>
                  </a:solidFill>
                  <a:latin typeface="BIZ UDPゴシック" panose="020B0400000000000000" pitchFamily="50" charset="-128"/>
                  <a:ea typeface="BIZ UDPゴシック" panose="020B0400000000000000" pitchFamily="50" charset="-128"/>
                </a:rPr>
                <a:t>50%</a:t>
              </a:r>
              <a:r>
                <a:rPr kumimoji="1" lang="ja-JP" altLang="en-US" sz="1800">
                  <a:solidFill>
                    <a:srgbClr val="FF0000"/>
                  </a:solidFill>
                  <a:latin typeface="BIZ UDPゴシック" panose="020B0400000000000000" pitchFamily="50" charset="-128"/>
                  <a:ea typeface="BIZ UDPゴシック" panose="020B0400000000000000" pitchFamily="50" charset="-128"/>
                </a:rPr>
                <a:t>を超えているため登録条件を満たす</a:t>
              </a:r>
            </a:p>
          </xdr:txBody>
        </xdr:sp>
      </xdr:grpSp>
      <xdr:cxnSp macro="">
        <xdr:nvCxnSpPr>
          <xdr:cNvPr id="4" name="直線コネクタ 3">
            <a:extLst>
              <a:ext uri="{FF2B5EF4-FFF2-40B4-BE49-F238E27FC236}">
                <a16:creationId xmlns:a16="http://schemas.microsoft.com/office/drawing/2014/main" id="{E78FFEE8-EC55-BB30-4545-5AF82FE69D30}"/>
              </a:ext>
            </a:extLst>
          </xdr:cNvPr>
          <xdr:cNvCxnSpPr/>
        </xdr:nvCxnSpPr>
        <xdr:spPr bwMode="auto">
          <a:xfrm flipV="1">
            <a:off x="8692584" y="17033875"/>
            <a:ext cx="3365500" cy="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311728</xdr:colOff>
      <xdr:row>29</xdr:row>
      <xdr:rowOff>428625</xdr:rowOff>
    </xdr:from>
    <xdr:to>
      <xdr:col>8</xdr:col>
      <xdr:colOff>444500</xdr:colOff>
      <xdr:row>30</xdr:row>
      <xdr:rowOff>333375</xdr:rowOff>
    </xdr:to>
    <xdr:grpSp>
      <xdr:nvGrpSpPr>
        <xdr:cNvPr id="2" name="グループ化 1">
          <a:extLst>
            <a:ext uri="{FF2B5EF4-FFF2-40B4-BE49-F238E27FC236}">
              <a16:creationId xmlns:a16="http://schemas.microsoft.com/office/drawing/2014/main" id="{90C33517-2C76-4862-9664-8A65E87643F1}"/>
            </a:ext>
          </a:extLst>
        </xdr:cNvPr>
        <xdr:cNvGrpSpPr/>
      </xdr:nvGrpSpPr>
      <xdr:grpSpPr>
        <a:xfrm>
          <a:off x="7394864" y="18162443"/>
          <a:ext cx="6298045" cy="562841"/>
          <a:chOff x="7463467" y="16478250"/>
          <a:chExt cx="4719959" cy="555625"/>
        </a:xfrm>
      </xdr:grpSpPr>
      <xdr:grpSp>
        <xdr:nvGrpSpPr>
          <xdr:cNvPr id="3" name="グループ化 2">
            <a:extLst>
              <a:ext uri="{FF2B5EF4-FFF2-40B4-BE49-F238E27FC236}">
                <a16:creationId xmlns:a16="http://schemas.microsoft.com/office/drawing/2014/main" id="{84600E4B-7FA9-28FC-E075-3BE16414923E}"/>
              </a:ext>
            </a:extLst>
          </xdr:cNvPr>
          <xdr:cNvGrpSpPr/>
        </xdr:nvGrpSpPr>
        <xdr:grpSpPr>
          <a:xfrm>
            <a:off x="7463467" y="16478250"/>
            <a:ext cx="4719959" cy="539750"/>
            <a:chOff x="7463467" y="16478250"/>
            <a:chExt cx="4719959" cy="539750"/>
          </a:xfrm>
        </xdr:grpSpPr>
        <xdr:sp macro="" textlink="">
          <xdr:nvSpPr>
            <xdr:cNvPr id="5" name="吹き出し: 線 4">
              <a:extLst>
                <a:ext uri="{FF2B5EF4-FFF2-40B4-BE49-F238E27FC236}">
                  <a16:creationId xmlns:a16="http://schemas.microsoft.com/office/drawing/2014/main" id="{2EDB6A04-3D88-289C-CEE7-4A11F5A4F48F}"/>
                </a:ext>
              </a:extLst>
            </xdr:cNvPr>
            <xdr:cNvSpPr/>
          </xdr:nvSpPr>
          <xdr:spPr bwMode="auto">
            <a:xfrm>
              <a:off x="7463467" y="16478250"/>
              <a:ext cx="898478" cy="412750"/>
            </a:xfrm>
            <a:prstGeom prst="borderCallout1">
              <a:avLst>
                <a:gd name="adj1" fmla="val 57880"/>
                <a:gd name="adj2" fmla="val 105366"/>
                <a:gd name="adj3" fmla="val 72650"/>
                <a:gd name="adj4" fmla="val 139446"/>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533D88C7-E5EB-28CC-0EC6-DD918CDE1316}"/>
                </a:ext>
              </a:extLst>
            </xdr:cNvPr>
            <xdr:cNvSpPr txBox="1"/>
          </xdr:nvSpPr>
          <xdr:spPr>
            <a:xfrm>
              <a:off x="8659176" y="16652875"/>
              <a:ext cx="3524250"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rgbClr val="FF0000"/>
                  </a:solidFill>
                  <a:latin typeface="BIZ UDPゴシック" panose="020B0400000000000000" pitchFamily="50" charset="-128"/>
                  <a:ea typeface="BIZ UDPゴシック" panose="020B0400000000000000" pitchFamily="50" charset="-128"/>
                </a:rPr>
                <a:t>50%</a:t>
              </a:r>
              <a:r>
                <a:rPr kumimoji="1" lang="ja-JP" altLang="en-US" sz="1800">
                  <a:solidFill>
                    <a:srgbClr val="FF0000"/>
                  </a:solidFill>
                  <a:latin typeface="BIZ UDPゴシック" panose="020B0400000000000000" pitchFamily="50" charset="-128"/>
                  <a:ea typeface="BIZ UDPゴシック" panose="020B0400000000000000" pitchFamily="50" charset="-128"/>
                </a:rPr>
                <a:t>を超えているため登録条件を満たす</a:t>
              </a:r>
            </a:p>
          </xdr:txBody>
        </xdr:sp>
      </xdr:grpSp>
      <xdr:cxnSp macro="">
        <xdr:nvCxnSpPr>
          <xdr:cNvPr id="4" name="直線コネクタ 3">
            <a:extLst>
              <a:ext uri="{FF2B5EF4-FFF2-40B4-BE49-F238E27FC236}">
                <a16:creationId xmlns:a16="http://schemas.microsoft.com/office/drawing/2014/main" id="{F08B03DF-E813-D8D8-35E1-1C5FA7048ACA}"/>
              </a:ext>
            </a:extLst>
          </xdr:cNvPr>
          <xdr:cNvCxnSpPr/>
        </xdr:nvCxnSpPr>
        <xdr:spPr bwMode="auto">
          <a:xfrm flipV="1">
            <a:off x="8692584" y="17033875"/>
            <a:ext cx="3232319" cy="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0</xdr:col>
      <xdr:colOff>523875</xdr:colOff>
      <xdr:row>22</xdr:row>
      <xdr:rowOff>301625</xdr:rowOff>
    </xdr:from>
    <xdr:to>
      <xdr:col>6</xdr:col>
      <xdr:colOff>2492375</xdr:colOff>
      <xdr:row>22</xdr:row>
      <xdr:rowOff>301625</xdr:rowOff>
    </xdr:to>
    <xdr:cxnSp macro="">
      <xdr:nvCxnSpPr>
        <xdr:cNvPr id="8" name="直線コネクタ 7">
          <a:extLst>
            <a:ext uri="{FF2B5EF4-FFF2-40B4-BE49-F238E27FC236}">
              <a16:creationId xmlns:a16="http://schemas.microsoft.com/office/drawing/2014/main" id="{91B7DCBF-98CC-4132-FDC8-EC87E33ED4BC}"/>
            </a:ext>
          </a:extLst>
        </xdr:cNvPr>
        <xdr:cNvCxnSpPr/>
      </xdr:nvCxnSpPr>
      <xdr:spPr bwMode="auto">
        <a:xfrm>
          <a:off x="523875" y="12938125"/>
          <a:ext cx="12192000" cy="0"/>
        </a:xfrm>
        <a:prstGeom prst="line">
          <a:avLst/>
        </a:prstGeom>
        <a:solidFill>
          <a:srgbClr xmlns:mc="http://schemas.openxmlformats.org/markup-compatibility/2006" xmlns:a14="http://schemas.microsoft.com/office/drawing/2010/main" val="FFFFFF" mc:Ignorable="a14" a14:legacySpreadsheetColorIndex="65"/>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2204-84EE-4253-97D6-04F1C6C89573}">
  <sheetPr>
    <tabColor rgb="FFFF0000"/>
  </sheetPr>
  <dimension ref="A1:T52"/>
  <sheetViews>
    <sheetView showGridLines="0" view="pageBreakPreview" zoomScale="55" zoomScaleNormal="55" zoomScaleSheetLayoutView="55" workbookViewId="0">
      <selection activeCell="O3" sqref="O3"/>
    </sheetView>
  </sheetViews>
  <sheetFormatPr defaultRowHeight="47.25" customHeight="1"/>
  <cols>
    <col min="1" max="1" width="33.375" style="1" customWidth="1"/>
    <col min="2" max="3" width="29.875" style="1" customWidth="1"/>
    <col min="4" max="4" width="6.375" style="1" customWidth="1"/>
    <col min="5" max="5" width="15.625" style="1" customWidth="1"/>
    <col min="6" max="6" width="19.125" style="1" customWidth="1"/>
    <col min="7" max="7" width="33.625" style="1" customWidth="1"/>
    <col min="8" max="8" width="4.375" style="3" customWidth="1"/>
    <col min="9" max="9" width="10.625" style="1" customWidth="1"/>
    <col min="10" max="10" width="9" style="1" hidden="1" customWidth="1"/>
    <col min="11" max="11" width="14.5" style="1" hidden="1" customWidth="1"/>
    <col min="12" max="12" width="7.625" style="1" customWidth="1"/>
    <col min="13" max="13" width="7.25" style="149" customWidth="1"/>
    <col min="14" max="14" width="106.5" style="147" customWidth="1"/>
    <col min="15" max="18" width="26" style="147" customWidth="1"/>
    <col min="19" max="20" width="9" style="147"/>
    <col min="21" max="16384" width="9" style="1"/>
  </cols>
  <sheetData>
    <row r="1" spans="1:20" ht="47.25" customHeight="1" thickBot="1">
      <c r="A1" s="74" t="s">
        <v>2</v>
      </c>
      <c r="B1" s="200"/>
      <c r="C1" s="201"/>
      <c r="D1" s="202"/>
      <c r="E1" s="40"/>
      <c r="F1" s="39" t="s">
        <v>7</v>
      </c>
      <c r="G1" s="199"/>
      <c r="H1" s="199"/>
      <c r="I1" s="199"/>
      <c r="M1" s="191" t="s">
        <v>80</v>
      </c>
      <c r="N1" s="191"/>
      <c r="O1" s="146"/>
      <c r="P1" s="146"/>
      <c r="Q1" s="146"/>
    </row>
    <row r="2" spans="1:20" ht="47.25" customHeight="1" thickBot="1">
      <c r="A2" s="78" t="s">
        <v>82</v>
      </c>
      <c r="B2" s="252"/>
      <c r="C2" s="253"/>
      <c r="D2" s="77" t="s">
        <v>1</v>
      </c>
      <c r="E2" s="41"/>
      <c r="F2" s="39" t="s">
        <v>8</v>
      </c>
      <c r="G2" s="199"/>
      <c r="H2" s="199"/>
      <c r="I2" s="199"/>
      <c r="L2" s="6"/>
      <c r="M2" s="156"/>
      <c r="N2" s="157" t="s">
        <v>81</v>
      </c>
      <c r="O2" s="158" t="s">
        <v>83</v>
      </c>
      <c r="P2" s="170" t="s">
        <v>86</v>
      </c>
      <c r="Q2" s="175" t="s">
        <v>85</v>
      </c>
      <c r="R2" s="159" t="s">
        <v>56</v>
      </c>
      <c r="S2" s="151"/>
    </row>
    <row r="3" spans="1:20" ht="47.25" customHeight="1" thickBot="1">
      <c r="A3" s="75" t="s">
        <v>56</v>
      </c>
      <c r="B3" s="238"/>
      <c r="C3" s="239"/>
      <c r="D3" s="76" t="s">
        <v>1</v>
      </c>
      <c r="E3" s="42"/>
      <c r="F3" s="39" t="s">
        <v>54</v>
      </c>
      <c r="G3" s="199"/>
      <c r="H3" s="199"/>
      <c r="I3" s="199"/>
      <c r="K3" s="18"/>
      <c r="L3" s="6"/>
      <c r="M3" s="160">
        <v>1</v>
      </c>
      <c r="N3" s="161" t="str">
        <f>IF(B1="","2番から記載をお願いします",B1)</f>
        <v>2番から記載をお願いします</v>
      </c>
      <c r="O3" s="176" t="str">
        <f>IF(B2="","工程表を記載ください",B2)</f>
        <v>工程表を記載ください</v>
      </c>
      <c r="P3" s="171" t="str">
        <f>IF(B1="","記載不要",SUM(J30,J29))</f>
        <v>記載不要</v>
      </c>
      <c r="Q3" s="171" t="str">
        <f>IFERROR($P$3/$O$3,"記載不要")</f>
        <v>記載不要</v>
      </c>
      <c r="R3" s="177" t="str">
        <f>IF(B3="","工程表を記載ください",B3)</f>
        <v>工程表を記載ください</v>
      </c>
    </row>
    <row r="4" spans="1:20" ht="47.25" customHeight="1" thickBot="1">
      <c r="K4" s="18"/>
      <c r="M4" s="162">
        <v>2</v>
      </c>
      <c r="N4" s="153"/>
      <c r="O4" s="152"/>
      <c r="P4" s="174" t="str">
        <f>IF(O4="","記載不要",O4*Q4)</f>
        <v>記載不要</v>
      </c>
      <c r="Q4" s="172" t="str">
        <f>$Q$3</f>
        <v>記載不要</v>
      </c>
      <c r="R4" s="148"/>
    </row>
    <row r="5" spans="1:20" ht="47.25" customHeight="1">
      <c r="A5" s="240" t="s">
        <v>6</v>
      </c>
      <c r="B5" s="243" t="s">
        <v>33</v>
      </c>
      <c r="C5" s="246" t="s">
        <v>23</v>
      </c>
      <c r="D5" s="246"/>
      <c r="E5" s="246"/>
      <c r="F5" s="246"/>
      <c r="G5" s="246"/>
      <c r="H5" s="246"/>
      <c r="I5" s="247"/>
      <c r="M5" s="162">
        <v>3</v>
      </c>
      <c r="N5" s="153"/>
      <c r="O5" s="152"/>
      <c r="P5" s="174" t="str">
        <f t="shared" ref="P5:P52" si="0">IF(O5="","記載不要",O5*Q5)</f>
        <v>記載不要</v>
      </c>
      <c r="Q5" s="172" t="str">
        <f t="shared" ref="Q5:Q52" si="1">$Q$3</f>
        <v>記載不要</v>
      </c>
      <c r="R5" s="148"/>
    </row>
    <row r="6" spans="1:20" ht="47.25" customHeight="1">
      <c r="A6" s="241"/>
      <c r="B6" s="244"/>
      <c r="C6" s="248" t="s">
        <v>34</v>
      </c>
      <c r="D6" s="248"/>
      <c r="E6" s="248"/>
      <c r="F6" s="248"/>
      <c r="G6" s="250" t="s">
        <v>48</v>
      </c>
      <c r="H6" s="250"/>
      <c r="I6" s="251"/>
      <c r="M6" s="162">
        <v>4</v>
      </c>
      <c r="N6" s="153"/>
      <c r="O6" s="152"/>
      <c r="P6" s="174" t="str">
        <f t="shared" si="0"/>
        <v>記載不要</v>
      </c>
      <c r="Q6" s="172" t="str">
        <f t="shared" si="1"/>
        <v>記載不要</v>
      </c>
      <c r="R6" s="148"/>
    </row>
    <row r="7" spans="1:20" ht="47.25" customHeight="1" thickBot="1">
      <c r="A7" s="242"/>
      <c r="B7" s="245"/>
      <c r="C7" s="249"/>
      <c r="D7" s="249"/>
      <c r="E7" s="249"/>
      <c r="F7" s="249"/>
      <c r="G7" s="245"/>
      <c r="H7" s="245"/>
      <c r="I7" s="12" t="s">
        <v>0</v>
      </c>
      <c r="M7" s="162">
        <v>5</v>
      </c>
      <c r="N7" s="153"/>
      <c r="O7" s="152"/>
      <c r="P7" s="174" t="str">
        <f t="shared" si="0"/>
        <v>記載不要</v>
      </c>
      <c r="Q7" s="172" t="str">
        <f t="shared" si="1"/>
        <v>記載不要</v>
      </c>
      <c r="R7" s="148"/>
    </row>
    <row r="8" spans="1:20" ht="47.25" customHeight="1">
      <c r="A8" s="105"/>
      <c r="B8" s="106"/>
      <c r="C8" s="208"/>
      <c r="D8" s="208"/>
      <c r="E8" s="208"/>
      <c r="F8" s="209"/>
      <c r="G8" s="107"/>
      <c r="H8" s="108" t="s">
        <v>1</v>
      </c>
      <c r="I8" s="50" t="str">
        <f t="shared" ref="I8:I13" si="2">IF($G8="","%",G8/$B$2)</f>
        <v>%</v>
      </c>
      <c r="K8" s="54"/>
      <c r="M8" s="162">
        <v>6</v>
      </c>
      <c r="N8" s="153"/>
      <c r="O8" s="152"/>
      <c r="P8" s="174" t="str">
        <f t="shared" si="0"/>
        <v>記載不要</v>
      </c>
      <c r="Q8" s="172" t="str">
        <f t="shared" si="1"/>
        <v>記載不要</v>
      </c>
      <c r="R8" s="148"/>
    </row>
    <row r="9" spans="1:20" ht="47.25" customHeight="1">
      <c r="A9" s="109"/>
      <c r="B9" s="110"/>
      <c r="C9" s="193"/>
      <c r="D9" s="193"/>
      <c r="E9" s="193"/>
      <c r="F9" s="194"/>
      <c r="G9" s="111"/>
      <c r="H9" s="112" t="s">
        <v>1</v>
      </c>
      <c r="I9" s="51" t="str">
        <f t="shared" si="2"/>
        <v>%</v>
      </c>
      <c r="M9" s="162">
        <v>7</v>
      </c>
      <c r="N9" s="153"/>
      <c r="O9" s="152"/>
      <c r="P9" s="174" t="str">
        <f t="shared" si="0"/>
        <v>記載不要</v>
      </c>
      <c r="Q9" s="172" t="str">
        <f t="shared" si="1"/>
        <v>記載不要</v>
      </c>
      <c r="R9" s="148"/>
    </row>
    <row r="10" spans="1:20" ht="47.25" customHeight="1">
      <c r="A10" s="113"/>
      <c r="B10" s="114"/>
      <c r="C10" s="142"/>
      <c r="D10" s="142"/>
      <c r="E10" s="142"/>
      <c r="F10" s="141"/>
      <c r="G10" s="115"/>
      <c r="H10" s="112" t="s">
        <v>1</v>
      </c>
      <c r="I10" s="51" t="str">
        <f t="shared" si="2"/>
        <v>%</v>
      </c>
      <c r="M10" s="162">
        <v>8</v>
      </c>
      <c r="N10" s="153"/>
      <c r="O10" s="152"/>
      <c r="P10" s="174" t="str">
        <f t="shared" si="0"/>
        <v>記載不要</v>
      </c>
      <c r="Q10" s="172" t="str">
        <f t="shared" si="1"/>
        <v>記載不要</v>
      </c>
      <c r="R10" s="148"/>
    </row>
    <row r="11" spans="1:20" ht="47.25" customHeight="1">
      <c r="A11" s="113"/>
      <c r="B11" s="114"/>
      <c r="C11" s="192"/>
      <c r="D11" s="193"/>
      <c r="E11" s="193"/>
      <c r="F11" s="194"/>
      <c r="G11" s="115"/>
      <c r="H11" s="112" t="s">
        <v>1</v>
      </c>
      <c r="I11" s="51" t="str">
        <f t="shared" si="2"/>
        <v>%</v>
      </c>
      <c r="M11" s="162">
        <v>9</v>
      </c>
      <c r="N11" s="153"/>
      <c r="O11" s="152"/>
      <c r="P11" s="174" t="str">
        <f t="shared" si="0"/>
        <v>記載不要</v>
      </c>
      <c r="Q11" s="172" t="str">
        <f t="shared" si="1"/>
        <v>記載不要</v>
      </c>
      <c r="R11" s="148"/>
    </row>
    <row r="12" spans="1:20" ht="47.25" customHeight="1">
      <c r="A12" s="113"/>
      <c r="B12" s="116"/>
      <c r="C12" s="210"/>
      <c r="D12" s="211"/>
      <c r="E12" s="211"/>
      <c r="F12" s="212"/>
      <c r="G12" s="117"/>
      <c r="H12" s="112" t="s">
        <v>1</v>
      </c>
      <c r="I12" s="49" t="str">
        <f t="shared" si="2"/>
        <v>%</v>
      </c>
      <c r="M12" s="162">
        <v>10</v>
      </c>
      <c r="N12" s="153"/>
      <c r="O12" s="152"/>
      <c r="P12" s="174" t="str">
        <f t="shared" si="0"/>
        <v>記載不要</v>
      </c>
      <c r="Q12" s="172" t="str">
        <f t="shared" si="1"/>
        <v>記載不要</v>
      </c>
      <c r="R12" s="148"/>
    </row>
    <row r="13" spans="1:20" ht="47.25" customHeight="1" thickBot="1">
      <c r="A13" s="118"/>
      <c r="B13" s="119"/>
      <c r="C13" s="213"/>
      <c r="D13" s="213"/>
      <c r="E13" s="213"/>
      <c r="F13" s="214"/>
      <c r="G13" s="120"/>
      <c r="H13" s="121" t="s">
        <v>1</v>
      </c>
      <c r="I13" s="21" t="str">
        <f t="shared" si="2"/>
        <v>%</v>
      </c>
      <c r="M13" s="162">
        <v>11</v>
      </c>
      <c r="N13" s="153"/>
      <c r="O13" s="152"/>
      <c r="P13" s="174" t="str">
        <f t="shared" si="0"/>
        <v>記載不要</v>
      </c>
      <c r="Q13" s="172" t="str">
        <f t="shared" si="1"/>
        <v>記載不要</v>
      </c>
      <c r="R13" s="148"/>
    </row>
    <row r="14" spans="1:20" ht="47.25" customHeight="1" thickBot="1">
      <c r="C14" s="2"/>
      <c r="D14" s="2"/>
      <c r="E14" s="2"/>
      <c r="F14" s="2"/>
      <c r="G14" s="5"/>
      <c r="H14" s="5"/>
      <c r="I14" s="5"/>
      <c r="M14" s="162">
        <v>12</v>
      </c>
      <c r="N14" s="153"/>
      <c r="O14" s="152"/>
      <c r="P14" s="174" t="str">
        <f t="shared" si="0"/>
        <v>記載不要</v>
      </c>
      <c r="Q14" s="172" t="str">
        <f t="shared" si="1"/>
        <v>記載不要</v>
      </c>
      <c r="R14" s="148"/>
    </row>
    <row r="15" spans="1:20" ht="47.25" customHeight="1">
      <c r="A15" s="234" t="s">
        <v>39</v>
      </c>
      <c r="B15" s="219"/>
      <c r="C15" s="215" t="s">
        <v>37</v>
      </c>
      <c r="D15" s="218" t="s">
        <v>38</v>
      </c>
      <c r="E15" s="219"/>
      <c r="F15" s="219"/>
      <c r="G15" s="219"/>
      <c r="H15" s="219"/>
      <c r="I15" s="220"/>
      <c r="K15" s="53" t="s">
        <v>3</v>
      </c>
      <c r="M15" s="162">
        <v>13</v>
      </c>
      <c r="N15" s="153"/>
      <c r="O15" s="152"/>
      <c r="P15" s="174" t="str">
        <f t="shared" si="0"/>
        <v>記載不要</v>
      </c>
      <c r="Q15" s="172" t="str">
        <f t="shared" si="1"/>
        <v>記載不要</v>
      </c>
      <c r="R15" s="148"/>
    </row>
    <row r="16" spans="1:20" s="3" customFormat="1" ht="47.25" customHeight="1">
      <c r="A16" s="235"/>
      <c r="B16" s="236"/>
      <c r="C16" s="216"/>
      <c r="D16" s="221" t="s">
        <v>36</v>
      </c>
      <c r="E16" s="222"/>
      <c r="F16" s="223"/>
      <c r="G16" s="227" t="s">
        <v>35</v>
      </c>
      <c r="H16" s="228"/>
      <c r="I16" s="229"/>
      <c r="K16" s="53" t="s">
        <v>4</v>
      </c>
      <c r="M16" s="162">
        <v>14</v>
      </c>
      <c r="N16" s="153"/>
      <c r="O16" s="154"/>
      <c r="P16" s="174" t="str">
        <f t="shared" si="0"/>
        <v>記載不要</v>
      </c>
      <c r="Q16" s="172" t="str">
        <f t="shared" si="1"/>
        <v>記載不要</v>
      </c>
      <c r="R16" s="150"/>
      <c r="S16" s="149"/>
      <c r="T16" s="149"/>
    </row>
    <row r="17" spans="1:20" ht="47.25" customHeight="1" thickBot="1">
      <c r="A17" s="237"/>
      <c r="B17" s="225"/>
      <c r="C17" s="217"/>
      <c r="D17" s="224"/>
      <c r="E17" s="225"/>
      <c r="F17" s="226"/>
      <c r="G17" s="217"/>
      <c r="H17" s="217"/>
      <c r="I17" s="43" t="s">
        <v>0</v>
      </c>
      <c r="J17" s="4"/>
      <c r="M17" s="162">
        <v>15</v>
      </c>
      <c r="N17" s="155"/>
      <c r="O17" s="152"/>
      <c r="P17" s="174" t="str">
        <f t="shared" si="0"/>
        <v>記載不要</v>
      </c>
      <c r="Q17" s="172" t="str">
        <f t="shared" si="1"/>
        <v>記載不要</v>
      </c>
      <c r="R17" s="148"/>
    </row>
    <row r="18" spans="1:20" ht="47.25" customHeight="1">
      <c r="A18" s="230"/>
      <c r="B18" s="231"/>
      <c r="C18" s="122"/>
      <c r="D18" s="232"/>
      <c r="E18" s="201"/>
      <c r="F18" s="233"/>
      <c r="G18" s="123"/>
      <c r="H18" s="112" t="s">
        <v>1</v>
      </c>
      <c r="I18" s="50" t="str">
        <f t="shared" ref="I18:I26" si="3">IF($G18="","%",G18/$B$2)</f>
        <v>%</v>
      </c>
      <c r="M18" s="162">
        <v>16</v>
      </c>
      <c r="N18" s="153"/>
      <c r="O18" s="152"/>
      <c r="P18" s="174" t="str">
        <f t="shared" si="0"/>
        <v>記載不要</v>
      </c>
      <c r="Q18" s="172" t="str">
        <f t="shared" si="1"/>
        <v>記載不要</v>
      </c>
      <c r="R18" s="148"/>
    </row>
    <row r="19" spans="1:20" ht="47.25" customHeight="1">
      <c r="A19" s="203"/>
      <c r="B19" s="194"/>
      <c r="C19" s="122"/>
      <c r="D19" s="192"/>
      <c r="E19" s="193"/>
      <c r="F19" s="194"/>
      <c r="G19" s="124"/>
      <c r="H19" s="112" t="s">
        <v>1</v>
      </c>
      <c r="I19" s="51" t="str">
        <f t="shared" si="3"/>
        <v>%</v>
      </c>
      <c r="M19" s="162">
        <v>17</v>
      </c>
      <c r="N19" s="153"/>
      <c r="O19" s="152"/>
      <c r="P19" s="174" t="str">
        <f t="shared" si="0"/>
        <v>記載不要</v>
      </c>
      <c r="Q19" s="172" t="str">
        <f t="shared" si="1"/>
        <v>記載不要</v>
      </c>
      <c r="R19" s="148"/>
    </row>
    <row r="20" spans="1:20" ht="47.25" customHeight="1">
      <c r="A20" s="203"/>
      <c r="B20" s="194"/>
      <c r="C20" s="122"/>
      <c r="D20" s="192"/>
      <c r="E20" s="193"/>
      <c r="F20" s="194"/>
      <c r="G20" s="124"/>
      <c r="H20" s="112" t="s">
        <v>1</v>
      </c>
      <c r="I20" s="51" t="str">
        <f t="shared" si="3"/>
        <v>%</v>
      </c>
      <c r="M20" s="162">
        <v>18</v>
      </c>
      <c r="N20" s="153"/>
      <c r="O20" s="152"/>
      <c r="P20" s="174" t="str">
        <f t="shared" si="0"/>
        <v>記載不要</v>
      </c>
      <c r="Q20" s="172" t="str">
        <f t="shared" si="1"/>
        <v>記載不要</v>
      </c>
      <c r="R20" s="148"/>
    </row>
    <row r="21" spans="1:20" ht="47.25" customHeight="1">
      <c r="A21" s="203"/>
      <c r="B21" s="194"/>
      <c r="C21" s="122"/>
      <c r="D21" s="192"/>
      <c r="E21" s="193"/>
      <c r="F21" s="194"/>
      <c r="G21" s="123"/>
      <c r="H21" s="112" t="s">
        <v>1</v>
      </c>
      <c r="I21" s="51" t="str">
        <f t="shared" si="3"/>
        <v>%</v>
      </c>
      <c r="M21" s="162">
        <v>19</v>
      </c>
      <c r="N21" s="153"/>
      <c r="O21" s="152"/>
      <c r="P21" s="174" t="str">
        <f t="shared" si="0"/>
        <v>記載不要</v>
      </c>
      <c r="Q21" s="172" t="str">
        <f t="shared" si="1"/>
        <v>記載不要</v>
      </c>
      <c r="R21" s="148"/>
    </row>
    <row r="22" spans="1:20" ht="47.25" customHeight="1">
      <c r="A22" s="203"/>
      <c r="B22" s="194"/>
      <c r="C22" s="122"/>
      <c r="D22" s="192"/>
      <c r="E22" s="193"/>
      <c r="F22" s="194"/>
      <c r="G22" s="123"/>
      <c r="H22" s="112" t="s">
        <v>1</v>
      </c>
      <c r="I22" s="51" t="str">
        <f t="shared" si="3"/>
        <v>%</v>
      </c>
      <c r="M22" s="162">
        <v>20</v>
      </c>
      <c r="N22" s="153"/>
      <c r="O22" s="152"/>
      <c r="P22" s="174" t="str">
        <f t="shared" si="0"/>
        <v>記載不要</v>
      </c>
      <c r="Q22" s="172" t="str">
        <f t="shared" si="1"/>
        <v>記載不要</v>
      </c>
      <c r="R22" s="148"/>
    </row>
    <row r="23" spans="1:20" ht="47.25" customHeight="1">
      <c r="A23" s="203"/>
      <c r="B23" s="194"/>
      <c r="C23" s="122"/>
      <c r="D23" s="192"/>
      <c r="E23" s="193"/>
      <c r="F23" s="194"/>
      <c r="G23" s="125"/>
      <c r="H23" s="112" t="s">
        <v>1</v>
      </c>
      <c r="I23" s="51" t="str">
        <f t="shared" si="3"/>
        <v>%</v>
      </c>
      <c r="M23" s="162">
        <v>21</v>
      </c>
      <c r="N23" s="153"/>
      <c r="O23" s="152"/>
      <c r="P23" s="174" t="str">
        <f t="shared" si="0"/>
        <v>記載不要</v>
      </c>
      <c r="Q23" s="172" t="str">
        <f t="shared" si="1"/>
        <v>記載不要</v>
      </c>
      <c r="R23" s="148"/>
    </row>
    <row r="24" spans="1:20" ht="47.25" customHeight="1">
      <c r="A24" s="203"/>
      <c r="B24" s="194"/>
      <c r="C24" s="122"/>
      <c r="D24" s="192"/>
      <c r="E24" s="193"/>
      <c r="F24" s="194"/>
      <c r="G24" s="123"/>
      <c r="H24" s="112" t="s">
        <v>1</v>
      </c>
      <c r="I24" s="51" t="str">
        <f t="shared" si="3"/>
        <v>%</v>
      </c>
      <c r="M24" s="162">
        <v>22</v>
      </c>
      <c r="N24" s="153"/>
      <c r="O24" s="152"/>
      <c r="P24" s="174" t="str">
        <f t="shared" si="0"/>
        <v>記載不要</v>
      </c>
      <c r="Q24" s="172" t="str">
        <f t="shared" si="1"/>
        <v>記載不要</v>
      </c>
      <c r="R24" s="148"/>
    </row>
    <row r="25" spans="1:20" ht="47.25" customHeight="1">
      <c r="A25" s="203"/>
      <c r="B25" s="194"/>
      <c r="C25" s="126"/>
      <c r="D25" s="192"/>
      <c r="E25" s="193"/>
      <c r="F25" s="194"/>
      <c r="G25" s="124"/>
      <c r="H25" s="112" t="s">
        <v>1</v>
      </c>
      <c r="I25" s="51" t="str">
        <f t="shared" si="3"/>
        <v>%</v>
      </c>
      <c r="M25" s="162">
        <v>23</v>
      </c>
      <c r="N25" s="153"/>
      <c r="O25" s="152"/>
      <c r="P25" s="174" t="str">
        <f t="shared" si="0"/>
        <v>記載不要</v>
      </c>
      <c r="Q25" s="172" t="str">
        <f t="shared" si="1"/>
        <v>記載不要</v>
      </c>
      <c r="R25" s="148"/>
    </row>
    <row r="26" spans="1:20" ht="47.25" customHeight="1" thickBot="1">
      <c r="A26" s="204"/>
      <c r="B26" s="205"/>
      <c r="C26" s="127"/>
      <c r="D26" s="206"/>
      <c r="E26" s="207"/>
      <c r="F26" s="205"/>
      <c r="G26" s="128"/>
      <c r="H26" s="121" t="s">
        <v>1</v>
      </c>
      <c r="I26" s="129" t="str">
        <f t="shared" si="3"/>
        <v>%</v>
      </c>
      <c r="M26" s="162">
        <v>24</v>
      </c>
      <c r="N26" s="153"/>
      <c r="O26" s="152"/>
      <c r="P26" s="174" t="str">
        <f t="shared" si="0"/>
        <v>記載不要</v>
      </c>
      <c r="Q26" s="172" t="str">
        <f t="shared" si="1"/>
        <v>記載不要</v>
      </c>
      <c r="R26" s="148"/>
    </row>
    <row r="27" spans="1:20" ht="47.25" customHeight="1" thickBot="1">
      <c r="A27" s="7"/>
      <c r="B27" s="7"/>
      <c r="M27" s="162">
        <v>25</v>
      </c>
      <c r="N27" s="153"/>
      <c r="O27" s="152"/>
      <c r="P27" s="174" t="str">
        <f t="shared" si="0"/>
        <v>記載不要</v>
      </c>
      <c r="Q27" s="172" t="str">
        <f t="shared" si="1"/>
        <v>記載不要</v>
      </c>
      <c r="R27" s="148"/>
    </row>
    <row r="28" spans="1:20" ht="47.25" customHeight="1" thickBot="1">
      <c r="A28" s="16" t="s">
        <v>10</v>
      </c>
      <c r="B28" s="17" t="s">
        <v>9</v>
      </c>
      <c r="C28" s="23" t="s">
        <v>0</v>
      </c>
      <c r="D28" s="195" t="s">
        <v>76</v>
      </c>
      <c r="E28" s="196"/>
      <c r="F28" s="196"/>
      <c r="G28" s="196"/>
      <c r="H28" s="196"/>
      <c r="I28" s="196"/>
      <c r="M28" s="162">
        <v>26</v>
      </c>
      <c r="N28" s="153"/>
      <c r="O28" s="152"/>
      <c r="P28" s="174" t="str">
        <f t="shared" si="0"/>
        <v>記載不要</v>
      </c>
      <c r="Q28" s="172" t="str">
        <f t="shared" si="1"/>
        <v>記載不要</v>
      </c>
      <c r="R28" s="148"/>
    </row>
    <row r="29" spans="1:20" s="7" customFormat="1" ht="47.25" customHeight="1">
      <c r="A29" s="22" t="s">
        <v>21</v>
      </c>
      <c r="B29" s="20" t="str">
        <f>IF($B$1="","円",TEXT(J29,"#,###"&amp;"円"))</f>
        <v>円</v>
      </c>
      <c r="C29" s="25" t="str">
        <f>IF($B$1="","％",IF(SUMIF(B8:B13,K16,G8:G13)=0,"%",J29/$B$3))</f>
        <v>％</v>
      </c>
      <c r="D29" s="195"/>
      <c r="E29" s="196"/>
      <c r="F29" s="196"/>
      <c r="G29" s="196"/>
      <c r="H29" s="196"/>
      <c r="I29" s="196"/>
      <c r="J29" s="7">
        <f>SUMIF(B8:B13,K16,G8:G13)</f>
        <v>0</v>
      </c>
      <c r="M29" s="162">
        <v>27</v>
      </c>
      <c r="N29" s="153"/>
      <c r="O29" s="152"/>
      <c r="P29" s="174" t="str">
        <f t="shared" si="0"/>
        <v>記載不要</v>
      </c>
      <c r="Q29" s="172" t="str">
        <f t="shared" si="1"/>
        <v>記載不要</v>
      </c>
      <c r="R29" s="148"/>
      <c r="S29" s="147"/>
      <c r="T29" s="147"/>
    </row>
    <row r="30" spans="1:20" s="7" customFormat="1" ht="47.25" customHeight="1" thickBot="1">
      <c r="A30" s="24" t="s">
        <v>74</v>
      </c>
      <c r="B30" s="45" t="str">
        <f>IF($B$1="","円",TEXT(J30,"#,##0"&amp;"円"))</f>
        <v>円</v>
      </c>
      <c r="C30" s="26" t="str">
        <f>IF($B$1="","％",IF(SUMIF(C18:C26,K16,G18:G26)=0,"0%",J30/$B$3))</f>
        <v>％</v>
      </c>
      <c r="D30" s="197" t="str">
        <f>IF(SUM(J29:J30)=0,"",
"＝（"&amp;TEXT(B3,"#,###")&amp;"円"&amp;"ー"&amp;TEXT(SUM(J29:J30),"#,###")&amp;"円"&amp;"）／"&amp;TEXT(B3,"#,###")&amp;"円"
&amp;CHAR(10)&amp;"＝"&amp;K31&amp;"%")</f>
        <v/>
      </c>
      <c r="E30" s="198"/>
      <c r="F30" s="198"/>
      <c r="G30" s="198"/>
      <c r="H30" s="198"/>
      <c r="I30" s="198"/>
      <c r="J30" s="7">
        <f>SUMIF(C18:C26,K16,G18:G26)</f>
        <v>0</v>
      </c>
      <c r="M30" s="162">
        <v>28</v>
      </c>
      <c r="N30" s="153"/>
      <c r="O30" s="152"/>
      <c r="P30" s="174" t="str">
        <f t="shared" si="0"/>
        <v>記載不要</v>
      </c>
      <c r="Q30" s="172" t="str">
        <f t="shared" si="1"/>
        <v>記載不要</v>
      </c>
      <c r="R30" s="148"/>
      <c r="S30" s="147"/>
      <c r="T30" s="147"/>
    </row>
    <row r="31" spans="1:20" ht="47.25" customHeight="1" thickTop="1" thickBot="1">
      <c r="A31" s="44" t="s">
        <v>22</v>
      </c>
      <c r="B31" s="46" t="str">
        <f>IF($B$1="","円",TEXT(SUM(J29:J30),"#,###"&amp;"円"))</f>
        <v>円</v>
      </c>
      <c r="C31" s="47" t="str">
        <f>IF($B$1="","％",IF(SUM(J29:J30)&lt;&gt;0,J31,"%"))</f>
        <v>％</v>
      </c>
      <c r="D31" s="197"/>
      <c r="E31" s="198"/>
      <c r="F31" s="198"/>
      <c r="G31" s="198"/>
      <c r="H31" s="198"/>
      <c r="I31" s="198"/>
      <c r="J31" s="7">
        <f>IF(J29=0,0,C29+C30)</f>
        <v>0</v>
      </c>
      <c r="K31" s="7" t="e">
        <f>ROUND(((B3-SUM(J29:J30))/B3)*100,2)</f>
        <v>#DIV/0!</v>
      </c>
      <c r="M31" s="162">
        <v>29</v>
      </c>
      <c r="N31" s="153"/>
      <c r="O31" s="152"/>
      <c r="P31" s="174" t="str">
        <f t="shared" si="0"/>
        <v>記載不要</v>
      </c>
      <c r="Q31" s="172" t="str">
        <f t="shared" si="1"/>
        <v>記載不要</v>
      </c>
      <c r="R31" s="148"/>
    </row>
    <row r="32" spans="1:20" ht="47.25" customHeight="1">
      <c r="A32" s="6" t="s">
        <v>5</v>
      </c>
      <c r="J32" s="1">
        <f>1-J31</f>
        <v>1</v>
      </c>
      <c r="M32" s="162">
        <v>30</v>
      </c>
      <c r="N32" s="153"/>
      <c r="O32" s="152"/>
      <c r="P32" s="174" t="str">
        <f t="shared" si="0"/>
        <v>記載不要</v>
      </c>
      <c r="Q32" s="172" t="str">
        <f t="shared" si="1"/>
        <v>記載不要</v>
      </c>
      <c r="R32" s="148"/>
    </row>
    <row r="33" spans="13:18" ht="47.25" customHeight="1">
      <c r="M33" s="162">
        <v>31</v>
      </c>
      <c r="N33" s="153"/>
      <c r="O33" s="152"/>
      <c r="P33" s="174" t="str">
        <f t="shared" si="0"/>
        <v>記載不要</v>
      </c>
      <c r="Q33" s="172" t="str">
        <f t="shared" si="1"/>
        <v>記載不要</v>
      </c>
      <c r="R33" s="148"/>
    </row>
    <row r="34" spans="13:18" ht="47.25" customHeight="1">
      <c r="M34" s="162">
        <v>32</v>
      </c>
      <c r="N34" s="153"/>
      <c r="O34" s="152"/>
      <c r="P34" s="174" t="str">
        <f t="shared" si="0"/>
        <v>記載不要</v>
      </c>
      <c r="Q34" s="172" t="str">
        <f t="shared" si="1"/>
        <v>記載不要</v>
      </c>
      <c r="R34" s="148"/>
    </row>
    <row r="35" spans="13:18" ht="47.25" customHeight="1">
      <c r="M35" s="162">
        <v>33</v>
      </c>
      <c r="N35" s="153"/>
      <c r="O35" s="152"/>
      <c r="P35" s="174" t="str">
        <f t="shared" si="0"/>
        <v>記載不要</v>
      </c>
      <c r="Q35" s="172" t="str">
        <f t="shared" si="1"/>
        <v>記載不要</v>
      </c>
      <c r="R35" s="148"/>
    </row>
    <row r="36" spans="13:18" ht="47.25" customHeight="1">
      <c r="M36" s="162">
        <v>34</v>
      </c>
      <c r="N36" s="153"/>
      <c r="O36" s="152"/>
      <c r="P36" s="174" t="str">
        <f t="shared" si="0"/>
        <v>記載不要</v>
      </c>
      <c r="Q36" s="172" t="str">
        <f t="shared" si="1"/>
        <v>記載不要</v>
      </c>
      <c r="R36" s="148"/>
    </row>
    <row r="37" spans="13:18" ht="47.25" customHeight="1">
      <c r="M37" s="162">
        <v>35</v>
      </c>
      <c r="N37" s="153"/>
      <c r="O37" s="152"/>
      <c r="P37" s="174" t="str">
        <f t="shared" si="0"/>
        <v>記載不要</v>
      </c>
      <c r="Q37" s="172" t="str">
        <f t="shared" si="1"/>
        <v>記載不要</v>
      </c>
      <c r="R37" s="148"/>
    </row>
    <row r="38" spans="13:18" ht="47.25" customHeight="1">
      <c r="M38" s="162">
        <v>36</v>
      </c>
      <c r="N38" s="153"/>
      <c r="O38" s="152"/>
      <c r="P38" s="174" t="str">
        <f t="shared" si="0"/>
        <v>記載不要</v>
      </c>
      <c r="Q38" s="172" t="str">
        <f t="shared" si="1"/>
        <v>記載不要</v>
      </c>
      <c r="R38" s="148"/>
    </row>
    <row r="39" spans="13:18" ht="47.25" customHeight="1">
      <c r="M39" s="162">
        <v>37</v>
      </c>
      <c r="N39" s="153"/>
      <c r="O39" s="152"/>
      <c r="P39" s="174" t="str">
        <f t="shared" si="0"/>
        <v>記載不要</v>
      </c>
      <c r="Q39" s="172" t="str">
        <f t="shared" si="1"/>
        <v>記載不要</v>
      </c>
      <c r="R39" s="148"/>
    </row>
    <row r="40" spans="13:18" ht="47.25" customHeight="1">
      <c r="M40" s="162">
        <v>38</v>
      </c>
      <c r="N40" s="153"/>
      <c r="O40" s="152"/>
      <c r="P40" s="174" t="str">
        <f t="shared" si="0"/>
        <v>記載不要</v>
      </c>
      <c r="Q40" s="172" t="str">
        <f t="shared" si="1"/>
        <v>記載不要</v>
      </c>
      <c r="R40" s="148"/>
    </row>
    <row r="41" spans="13:18" ht="47.25" customHeight="1">
      <c r="M41" s="162">
        <v>39</v>
      </c>
      <c r="N41" s="153"/>
      <c r="O41" s="152"/>
      <c r="P41" s="174" t="str">
        <f t="shared" si="0"/>
        <v>記載不要</v>
      </c>
      <c r="Q41" s="172" t="str">
        <f t="shared" si="1"/>
        <v>記載不要</v>
      </c>
      <c r="R41" s="148"/>
    </row>
    <row r="42" spans="13:18" ht="47.25" customHeight="1">
      <c r="M42" s="162">
        <v>40</v>
      </c>
      <c r="N42" s="153"/>
      <c r="O42" s="152"/>
      <c r="P42" s="174" t="str">
        <f t="shared" si="0"/>
        <v>記載不要</v>
      </c>
      <c r="Q42" s="172" t="str">
        <f t="shared" si="1"/>
        <v>記載不要</v>
      </c>
      <c r="R42" s="148"/>
    </row>
    <row r="43" spans="13:18" ht="47.25" customHeight="1">
      <c r="M43" s="162">
        <v>41</v>
      </c>
      <c r="N43" s="153"/>
      <c r="O43" s="152"/>
      <c r="P43" s="174" t="str">
        <f t="shared" si="0"/>
        <v>記載不要</v>
      </c>
      <c r="Q43" s="172" t="str">
        <f t="shared" si="1"/>
        <v>記載不要</v>
      </c>
      <c r="R43" s="148"/>
    </row>
    <row r="44" spans="13:18" ht="47.25" customHeight="1">
      <c r="M44" s="162">
        <v>42</v>
      </c>
      <c r="N44" s="153"/>
      <c r="O44" s="152"/>
      <c r="P44" s="174" t="str">
        <f t="shared" si="0"/>
        <v>記載不要</v>
      </c>
      <c r="Q44" s="172" t="str">
        <f t="shared" si="1"/>
        <v>記載不要</v>
      </c>
      <c r="R44" s="148"/>
    </row>
    <row r="45" spans="13:18" ht="47.25" customHeight="1">
      <c r="M45" s="162">
        <v>43</v>
      </c>
      <c r="N45" s="153"/>
      <c r="O45" s="152"/>
      <c r="P45" s="174" t="str">
        <f t="shared" si="0"/>
        <v>記載不要</v>
      </c>
      <c r="Q45" s="172" t="str">
        <f t="shared" si="1"/>
        <v>記載不要</v>
      </c>
      <c r="R45" s="148"/>
    </row>
    <row r="46" spans="13:18" ht="47.25" customHeight="1">
      <c r="M46" s="162">
        <v>44</v>
      </c>
      <c r="N46" s="153"/>
      <c r="O46" s="152"/>
      <c r="P46" s="174" t="str">
        <f t="shared" si="0"/>
        <v>記載不要</v>
      </c>
      <c r="Q46" s="172" t="str">
        <f t="shared" si="1"/>
        <v>記載不要</v>
      </c>
      <c r="R46" s="148"/>
    </row>
    <row r="47" spans="13:18" ht="47.25" customHeight="1">
      <c r="M47" s="162">
        <v>45</v>
      </c>
      <c r="N47" s="153"/>
      <c r="O47" s="152"/>
      <c r="P47" s="174" t="str">
        <f t="shared" si="0"/>
        <v>記載不要</v>
      </c>
      <c r="Q47" s="172" t="str">
        <f t="shared" si="1"/>
        <v>記載不要</v>
      </c>
      <c r="R47" s="148"/>
    </row>
    <row r="48" spans="13:18" ht="47.25" customHeight="1">
      <c r="M48" s="162">
        <v>46</v>
      </c>
      <c r="N48" s="153"/>
      <c r="O48" s="152"/>
      <c r="P48" s="174" t="str">
        <f t="shared" si="0"/>
        <v>記載不要</v>
      </c>
      <c r="Q48" s="172" t="str">
        <f t="shared" si="1"/>
        <v>記載不要</v>
      </c>
      <c r="R48" s="148"/>
    </row>
    <row r="49" spans="13:18" ht="47.25" customHeight="1">
      <c r="M49" s="162">
        <v>47</v>
      </c>
      <c r="N49" s="153"/>
      <c r="O49" s="152"/>
      <c r="P49" s="174" t="str">
        <f t="shared" si="0"/>
        <v>記載不要</v>
      </c>
      <c r="Q49" s="172" t="str">
        <f t="shared" si="1"/>
        <v>記載不要</v>
      </c>
      <c r="R49" s="148"/>
    </row>
    <row r="50" spans="13:18" ht="47.25" customHeight="1">
      <c r="M50" s="162">
        <v>48</v>
      </c>
      <c r="N50" s="153"/>
      <c r="O50" s="152"/>
      <c r="P50" s="174" t="str">
        <f t="shared" si="0"/>
        <v>記載不要</v>
      </c>
      <c r="Q50" s="172" t="str">
        <f t="shared" si="1"/>
        <v>記載不要</v>
      </c>
      <c r="R50" s="148"/>
    </row>
    <row r="51" spans="13:18" ht="47.25" customHeight="1">
      <c r="M51" s="162">
        <v>49</v>
      </c>
      <c r="N51" s="153"/>
      <c r="O51" s="152"/>
      <c r="P51" s="174" t="str">
        <f t="shared" si="0"/>
        <v>記載不要</v>
      </c>
      <c r="Q51" s="172" t="str">
        <f t="shared" si="1"/>
        <v>記載不要</v>
      </c>
      <c r="R51" s="148"/>
    </row>
    <row r="52" spans="13:18" ht="47.25" customHeight="1" thickBot="1">
      <c r="M52" s="163">
        <v>50</v>
      </c>
      <c r="N52" s="164"/>
      <c r="O52" s="165"/>
      <c r="P52" s="174" t="str">
        <f t="shared" si="0"/>
        <v>記載不要</v>
      </c>
      <c r="Q52" s="173" t="str">
        <f t="shared" si="1"/>
        <v>記載不要</v>
      </c>
      <c r="R52" s="166"/>
    </row>
  </sheetData>
  <mergeCells count="44">
    <mergeCell ref="A19:B19"/>
    <mergeCell ref="A15:B17"/>
    <mergeCell ref="B3:C3"/>
    <mergeCell ref="G2:I2"/>
    <mergeCell ref="G3:I3"/>
    <mergeCell ref="A5:A7"/>
    <mergeCell ref="B5:B7"/>
    <mergeCell ref="C5:I5"/>
    <mergeCell ref="C6:F7"/>
    <mergeCell ref="G6:I6"/>
    <mergeCell ref="G7:H7"/>
    <mergeCell ref="B2:C2"/>
    <mergeCell ref="D22:F22"/>
    <mergeCell ref="A23:B23"/>
    <mergeCell ref="A20:B20"/>
    <mergeCell ref="D20:F20"/>
    <mergeCell ref="C8:F8"/>
    <mergeCell ref="C9:F9"/>
    <mergeCell ref="C11:F11"/>
    <mergeCell ref="C12:F12"/>
    <mergeCell ref="C13:F13"/>
    <mergeCell ref="C15:C17"/>
    <mergeCell ref="D15:I15"/>
    <mergeCell ref="D16:F17"/>
    <mergeCell ref="G16:I16"/>
    <mergeCell ref="G17:H17"/>
    <mergeCell ref="A18:B18"/>
    <mergeCell ref="D18:F18"/>
    <mergeCell ref="M1:N1"/>
    <mergeCell ref="D23:F23"/>
    <mergeCell ref="D19:F19"/>
    <mergeCell ref="D28:I29"/>
    <mergeCell ref="D30:I31"/>
    <mergeCell ref="G1:I1"/>
    <mergeCell ref="B1:D1"/>
    <mergeCell ref="A24:B24"/>
    <mergeCell ref="D24:F24"/>
    <mergeCell ref="A25:B25"/>
    <mergeCell ref="D25:F25"/>
    <mergeCell ref="A26:B26"/>
    <mergeCell ref="D26:F26"/>
    <mergeCell ref="A21:B21"/>
    <mergeCell ref="D21:F21"/>
    <mergeCell ref="A22:B22"/>
  </mergeCells>
  <phoneticPr fontId="3"/>
  <dataValidations count="2">
    <dataValidation type="list" allowBlank="1" showInputMessage="1" showErrorMessage="1" sqref="B8:B13 C18:C26" xr:uid="{213D7EBE-C826-4157-BF05-B4BAF2916D4E}">
      <formula1>$K$15:$K$16</formula1>
    </dataValidation>
    <dataValidation type="list" allowBlank="1" showInputMessage="1" showErrorMessage="1" sqref="E3" xr:uid="{1BA14D90-4DF5-46CC-876F-0B55CB6CEFF5}">
      <formula1>$K$3:$K$4</formula1>
    </dataValidation>
  </dataValidations>
  <pageMargins left="0.23622047244094491" right="0.23622047244094491" top="1.5354330708661419" bottom="0.55118110236220474" header="0.70866141732283472" footer="0.31496062992125984"/>
  <pageSetup paperSize="9" scale="48" fitToHeight="0" orientation="portrait" r:id="rId1"/>
  <headerFooter>
    <oddHeader>&amp;C&amp;"BIZ UDPゴシック,太字"&amp;24地場産品基準第３号にかかる工程表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6AE6-68B6-4658-B34F-5E6606FB3213}">
  <sheetPr>
    <tabColor rgb="FFFF0000"/>
  </sheetPr>
  <dimension ref="A1:O29"/>
  <sheetViews>
    <sheetView tabSelected="1" view="pageBreakPreview" zoomScale="71" zoomScaleNormal="55" zoomScaleSheetLayoutView="71" workbookViewId="0">
      <selection sqref="A1:C1"/>
    </sheetView>
  </sheetViews>
  <sheetFormatPr defaultColWidth="9.625" defaultRowHeight="18.75"/>
  <cols>
    <col min="1" max="7" width="9.625" style="1"/>
    <col min="8" max="8" width="9.625" style="3"/>
    <col min="9" max="16384" width="9.625" style="1"/>
  </cols>
  <sheetData>
    <row r="1" spans="1:15" ht="19.5" thickTop="1">
      <c r="A1" s="178" t="s">
        <v>58</v>
      </c>
      <c r="B1" s="178"/>
      <c r="C1" s="178"/>
      <c r="D1" s="90"/>
      <c r="E1" s="91"/>
      <c r="F1" s="85"/>
      <c r="G1" s="86"/>
      <c r="H1" s="86"/>
      <c r="I1" s="86"/>
      <c r="J1" s="169" t="s">
        <v>84</v>
      </c>
      <c r="L1" s="87"/>
      <c r="M1" s="87"/>
      <c r="N1" s="87"/>
      <c r="O1" s="87"/>
    </row>
    <row r="2" spans="1:15">
      <c r="A2" s="88"/>
      <c r="B2" s="89"/>
      <c r="C2" s="89"/>
      <c r="F2" s="188" t="str">
        <f>IF(【記念品名】３号工程表!G1="","（返礼品等の製造を行う者）",【記念品名】３号工程表!G1)</f>
        <v>（返礼品等の製造を行う者）</v>
      </c>
      <c r="G2" s="188"/>
      <c r="H2" s="188"/>
      <c r="I2" s="92"/>
      <c r="J2" s="189"/>
      <c r="K2" s="93"/>
      <c r="L2" s="87"/>
      <c r="M2" s="87"/>
      <c r="N2" s="87"/>
      <c r="O2" s="87"/>
    </row>
    <row r="3" spans="1:15" ht="12.75" customHeight="1">
      <c r="J3" s="189"/>
      <c r="K3" s="93"/>
    </row>
    <row r="4" spans="1:15" ht="19.5" thickBot="1">
      <c r="A4" s="185" t="str">
        <f>IF(J2="","　　　　　　　　　　　（返礼品等の名称）","「"&amp;VLOOKUP(J2,【記念品名】３号工程表!$M$3:$R$52,2,FALSE)&amp;"」")&amp;"については、"</f>
        <v>　　　　　　　　　　　（返礼品等の名称）については、</v>
      </c>
      <c r="B4" s="185"/>
      <c r="C4" s="185"/>
      <c r="D4" s="185"/>
      <c r="E4" s="185"/>
      <c r="F4" s="185"/>
      <c r="G4" s="185"/>
      <c r="H4" s="185"/>
      <c r="I4" s="82"/>
      <c r="J4" s="190"/>
    </row>
    <row r="5" spans="1:15" ht="19.5" thickTop="1">
      <c r="A5" s="178" t="str">
        <f>"山形県山辺町の区域内における工程により、当該返礼品等の価値の"&amp;IF(【記念品名】３号工程表!J31=0,"●●％",TEXT(【記念品名】３号工程表!J32,"0%"))&amp;"が生じている"</f>
        <v>山形県山辺町の区域内における工程により、当該返礼品等の価値の●●％が生じている</v>
      </c>
      <c r="B5" s="178"/>
      <c r="C5" s="178"/>
      <c r="D5" s="178"/>
      <c r="E5" s="178"/>
      <c r="F5" s="178"/>
      <c r="G5" s="178"/>
      <c r="H5" s="178"/>
      <c r="I5" s="82"/>
    </row>
    <row r="6" spans="1:15">
      <c r="A6" s="178" t="s">
        <v>66</v>
      </c>
      <c r="B6" s="178"/>
      <c r="C6" s="178"/>
      <c r="D6" s="178"/>
      <c r="E6" s="178"/>
      <c r="F6" s="178"/>
      <c r="G6" s="178"/>
      <c r="H6" s="178"/>
      <c r="I6" s="82"/>
    </row>
    <row r="7" spans="1:15">
      <c r="A7" s="185" t="s">
        <v>59</v>
      </c>
      <c r="B7" s="185"/>
      <c r="C7" s="185"/>
      <c r="D7" s="185"/>
      <c r="E7" s="185"/>
      <c r="F7" s="185"/>
      <c r="G7" s="185"/>
      <c r="H7" s="185"/>
      <c r="I7" s="82"/>
    </row>
    <row r="8" spans="1:15" ht="12.75" customHeight="1">
      <c r="A8" s="94"/>
      <c r="B8" s="79"/>
      <c r="C8" s="80"/>
      <c r="D8" s="80"/>
      <c r="E8" s="80"/>
      <c r="F8" s="80"/>
      <c r="G8" s="81"/>
      <c r="H8" s="95"/>
      <c r="I8" s="96"/>
    </row>
    <row r="9" spans="1:15">
      <c r="A9" s="182" t="s">
        <v>63</v>
      </c>
      <c r="B9" s="182"/>
      <c r="C9" s="182"/>
      <c r="D9" s="182"/>
      <c r="E9" s="182"/>
      <c r="F9" s="182"/>
      <c r="G9" s="182"/>
      <c r="H9" s="95"/>
      <c r="I9" s="96"/>
    </row>
    <row r="10" spans="1:15">
      <c r="A10" s="186" t="s">
        <v>57</v>
      </c>
      <c r="B10" s="186"/>
      <c r="C10" s="186"/>
      <c r="D10" s="186"/>
      <c r="E10" s="186"/>
      <c r="F10" s="186"/>
      <c r="G10" s="186"/>
      <c r="I10" s="96"/>
    </row>
    <row r="11" spans="1:15">
      <c r="A11" s="187" t="s">
        <v>61</v>
      </c>
      <c r="B11" s="187"/>
      <c r="C11" s="187"/>
      <c r="D11" s="187"/>
      <c r="E11" s="187"/>
      <c r="F11" s="187"/>
      <c r="G11" s="181" t="str">
        <f>IF(J2="","円",TEXT(VLOOKUP(J2,【記念品名】３号工程表!$M$2:$R$52,3,FALSE),"#,###")&amp;"円")</f>
        <v>円</v>
      </c>
      <c r="H11" s="181"/>
      <c r="I11" s="97"/>
    </row>
    <row r="12" spans="1:15">
      <c r="A12" s="187" t="s">
        <v>60</v>
      </c>
      <c r="B12" s="187"/>
      <c r="C12" s="187"/>
      <c r="D12" s="187"/>
      <c r="E12" s="187"/>
      <c r="F12" s="187"/>
      <c r="G12" s="187"/>
      <c r="H12" s="187"/>
      <c r="I12" s="97"/>
    </row>
    <row r="13" spans="1:15">
      <c r="A13" s="102" t="s">
        <v>62</v>
      </c>
      <c r="C13" s="98"/>
      <c r="D13" s="98"/>
      <c r="E13" s="98"/>
      <c r="F13" s="98"/>
      <c r="G13" s="181" t="str">
        <f>IF(J2="","円",TEXT(VLOOKUP(J2,【記念品名】３号工程表!$M$2:$R$52,4,FALSE),"#,###")&amp;"円")</f>
        <v>円</v>
      </c>
      <c r="H13" s="181"/>
      <c r="I13" s="3"/>
    </row>
    <row r="14" spans="1:15" ht="24" customHeight="1">
      <c r="A14" s="102"/>
      <c r="C14" s="98"/>
      <c r="D14" s="98"/>
      <c r="E14" s="98"/>
      <c r="F14" s="98"/>
      <c r="G14" s="130"/>
      <c r="H14" s="130"/>
      <c r="I14" s="3"/>
    </row>
    <row r="15" spans="1:15" ht="24" customHeight="1">
      <c r="A15" s="182" t="s">
        <v>79</v>
      </c>
      <c r="B15" s="182"/>
      <c r="C15" s="182"/>
      <c r="D15" s="182"/>
      <c r="E15" s="182"/>
      <c r="F15" s="182"/>
      <c r="G15" s="182"/>
      <c r="H15" s="130"/>
      <c r="I15" s="3"/>
    </row>
    <row r="16" spans="1:15" ht="24" customHeight="1">
      <c r="A16" s="131"/>
      <c r="B16" s="132"/>
      <c r="C16" s="133"/>
      <c r="D16" s="133"/>
      <c r="E16" s="133"/>
      <c r="F16" s="133"/>
      <c r="G16" s="134"/>
      <c r="H16" s="135"/>
      <c r="I16" s="3"/>
    </row>
    <row r="17" spans="1:11" ht="24" customHeight="1">
      <c r="A17" s="136"/>
      <c r="C17" s="98"/>
      <c r="D17" s="98"/>
      <c r="E17" s="98"/>
      <c r="F17" s="98"/>
      <c r="G17" s="130"/>
      <c r="H17" s="137"/>
      <c r="I17" s="3"/>
    </row>
    <row r="18" spans="1:11">
      <c r="A18" s="138"/>
      <c r="B18" s="139"/>
      <c r="C18" s="139"/>
      <c r="D18" s="139"/>
      <c r="E18" s="139"/>
      <c r="F18" s="139"/>
      <c r="G18" s="139"/>
      <c r="H18" s="140"/>
      <c r="I18" s="99"/>
      <c r="K18" s="83"/>
    </row>
    <row r="19" spans="1:11" ht="49.5" customHeight="1">
      <c r="A19" s="183" t="str">
        <f>"また、当該返礼品等の製造・加工地※１は山形県山辺町であり,"&amp;"一般販売価格は"&amp;IF(J2="","　　　　円",TEXT(VLOOKUP(J2,【記念品名】３号工程表!$M$2:$R$52,6,FALSE),"#,###円"))&amp;"です。※２"</f>
        <v>また、当該返礼品等の製造・加工地※１は山形県山辺町であり,一般販売価格は　　　　円です。※２</v>
      </c>
      <c r="B19" s="183"/>
      <c r="C19" s="183"/>
      <c r="D19" s="183"/>
      <c r="E19" s="183"/>
      <c r="F19" s="183"/>
      <c r="G19" s="183"/>
      <c r="H19" s="183"/>
      <c r="I19" s="97"/>
    </row>
    <row r="20" spans="1:11">
      <c r="A20" s="184"/>
      <c r="B20" s="184"/>
      <c r="C20" s="184"/>
      <c r="D20" s="184"/>
      <c r="E20" s="184"/>
      <c r="F20" s="184"/>
      <c r="G20" s="184"/>
      <c r="H20" s="184"/>
    </row>
    <row r="21" spans="1:11">
      <c r="A21" s="184" t="s">
        <v>70</v>
      </c>
      <c r="B21" s="184"/>
      <c r="C21" s="184"/>
      <c r="D21" s="184"/>
      <c r="E21" s="184"/>
      <c r="F21" s="184"/>
      <c r="G21" s="184"/>
      <c r="H21" s="184"/>
      <c r="I21" s="100"/>
    </row>
    <row r="22" spans="1:11" ht="72.75" customHeight="1">
      <c r="A22" s="178" t="s">
        <v>64</v>
      </c>
      <c r="B22" s="178"/>
      <c r="C22" s="178"/>
      <c r="D22" s="178"/>
      <c r="E22" s="178"/>
      <c r="F22" s="178"/>
      <c r="G22" s="178"/>
      <c r="H22" s="178"/>
      <c r="I22" s="100"/>
    </row>
    <row r="23" spans="1:11" ht="6" customHeight="1">
      <c r="I23" s="101"/>
    </row>
    <row r="24" spans="1:11" ht="39" customHeight="1">
      <c r="A24" s="178" t="s">
        <v>65</v>
      </c>
      <c r="B24" s="178"/>
      <c r="C24" s="178"/>
      <c r="D24" s="178"/>
      <c r="E24" s="178"/>
      <c r="F24" s="178"/>
      <c r="G24" s="178"/>
      <c r="H24" s="178"/>
      <c r="I24" s="101"/>
      <c r="J24" s="84"/>
    </row>
    <row r="25" spans="1:11">
      <c r="A25" s="179"/>
      <c r="B25" s="179"/>
      <c r="C25" s="179"/>
      <c r="D25" s="179"/>
      <c r="E25" s="179"/>
      <c r="F25" s="179"/>
      <c r="G25" s="179"/>
      <c r="H25" s="179"/>
    </row>
    <row r="26" spans="1:11" ht="31.5" customHeight="1">
      <c r="B26" s="103" t="s">
        <v>67</v>
      </c>
    </row>
    <row r="27" spans="1:11" ht="59.25" customHeight="1">
      <c r="B27" s="178" t="s">
        <v>68</v>
      </c>
      <c r="C27" s="178"/>
      <c r="D27" s="178"/>
      <c r="E27" s="178"/>
      <c r="F27" s="178"/>
      <c r="G27" s="178"/>
      <c r="H27" s="178"/>
    </row>
    <row r="28" spans="1:11" ht="7.5" customHeight="1"/>
    <row r="29" spans="1:11" s="104" customFormat="1" ht="59.25" customHeight="1">
      <c r="B29" s="180" t="s">
        <v>69</v>
      </c>
      <c r="C29" s="180"/>
      <c r="D29" s="180"/>
      <c r="E29" s="180"/>
      <c r="F29" s="180"/>
      <c r="G29" s="180"/>
      <c r="H29" s="180"/>
    </row>
  </sheetData>
  <sheetProtection algorithmName="SHA-512" hashValue="j0vE/jDU9oAIAXEiENAqMgshqoPx99k+sWl1y+6NZTcnt9VGxaorIhM/q3raLdjtt89IgHupAvwYHK9KyEQ9Yw==" saltValue="YWtWXTUdzfqYqfHRQxCOPA==" spinCount="100000" sheet="1" objects="1" scenarios="1"/>
  <mergeCells count="22">
    <mergeCell ref="A12:H12"/>
    <mergeCell ref="A1:C1"/>
    <mergeCell ref="F2:H2"/>
    <mergeCell ref="J2:J4"/>
    <mergeCell ref="A4:H4"/>
    <mergeCell ref="A5:H5"/>
    <mergeCell ref="A6:H6"/>
    <mergeCell ref="A7:H7"/>
    <mergeCell ref="A9:G9"/>
    <mergeCell ref="A10:G10"/>
    <mergeCell ref="A11:F11"/>
    <mergeCell ref="G11:H11"/>
    <mergeCell ref="A24:H24"/>
    <mergeCell ref="A25:H25"/>
    <mergeCell ref="B27:H27"/>
    <mergeCell ref="B29:H29"/>
    <mergeCell ref="G13:H13"/>
    <mergeCell ref="A15:G15"/>
    <mergeCell ref="A19:H19"/>
    <mergeCell ref="A20:H20"/>
    <mergeCell ref="A21:H21"/>
    <mergeCell ref="A22:H22"/>
  </mergeCells>
  <phoneticPr fontId="3"/>
  <dataValidations count="1">
    <dataValidation type="list" allowBlank="1" showInputMessage="1" showErrorMessage="1" sqref="B8" xr:uid="{AD1D853C-D03E-4D36-A533-B6DC5B903403}">
      <formula1>$K$18:$K$18</formula1>
    </dataValidation>
  </dataValidations>
  <pageMargins left="0.70866141732283472" right="0.70866141732283472" top="0.94488188976377963" bottom="0.35433070866141736"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E5356-541B-4CDD-9AF3-CE6B582FE6CA}">
  <sheetPr>
    <pageSetUpPr fitToPage="1"/>
  </sheetPr>
  <dimension ref="A1:O34"/>
  <sheetViews>
    <sheetView showGridLines="0" view="pageBreakPreview" topLeftCell="A2" zoomScale="55" zoomScaleNormal="55" zoomScaleSheetLayoutView="55" workbookViewId="0">
      <selection activeCell="A10" sqref="A10"/>
    </sheetView>
  </sheetViews>
  <sheetFormatPr defaultRowHeight="18.75"/>
  <cols>
    <col min="1" max="1" width="33.375" style="1" customWidth="1"/>
    <col min="2" max="3" width="29.875" style="1" customWidth="1"/>
    <col min="4" max="4" width="6.375" style="1" customWidth="1"/>
    <col min="5" max="5" width="15.625" style="1" customWidth="1"/>
    <col min="6" max="6" width="19.125" style="1" customWidth="1"/>
    <col min="7" max="7" width="35.5" style="1" customWidth="1"/>
    <col min="8" max="8" width="4.375" style="3" customWidth="1"/>
    <col min="9" max="9" width="16.125" style="1" customWidth="1"/>
    <col min="10" max="10" width="12.625" style="1" hidden="1" customWidth="1"/>
    <col min="11" max="11" width="10.75" style="1" hidden="1" customWidth="1"/>
    <col min="12" max="16384" width="9" style="1"/>
  </cols>
  <sheetData>
    <row r="1" spans="1:15" ht="48.75" customHeight="1">
      <c r="A1" s="74" t="s">
        <v>2</v>
      </c>
      <c r="B1" s="259" t="s">
        <v>53</v>
      </c>
      <c r="C1" s="260"/>
      <c r="D1" s="261"/>
      <c r="E1" s="40"/>
      <c r="F1" s="39" t="s">
        <v>7</v>
      </c>
      <c r="G1" s="254" t="s">
        <v>32</v>
      </c>
      <c r="H1" s="254"/>
      <c r="I1" s="254"/>
      <c r="L1" s="6"/>
      <c r="M1" s="6"/>
      <c r="N1" s="6"/>
      <c r="O1" s="6"/>
    </row>
    <row r="2" spans="1:15" ht="48.75" customHeight="1">
      <c r="A2" s="78" t="s">
        <v>82</v>
      </c>
      <c r="B2" s="257">
        <v>800000</v>
      </c>
      <c r="C2" s="258"/>
      <c r="D2" s="77" t="s">
        <v>1</v>
      </c>
      <c r="E2" s="41"/>
      <c r="F2" s="39" t="s">
        <v>8</v>
      </c>
      <c r="G2" s="254" t="s">
        <v>13</v>
      </c>
      <c r="H2" s="254"/>
      <c r="I2" s="254"/>
      <c r="L2" s="6"/>
      <c r="M2" s="6"/>
      <c r="N2" s="6"/>
      <c r="O2" s="6"/>
    </row>
    <row r="3" spans="1:15" ht="48.75" customHeight="1" thickBot="1">
      <c r="A3" s="75" t="s">
        <v>56</v>
      </c>
      <c r="B3" s="255">
        <v>800000</v>
      </c>
      <c r="C3" s="256"/>
      <c r="D3" s="76" t="s">
        <v>1</v>
      </c>
      <c r="E3" s="42"/>
      <c r="F3" s="39" t="s">
        <v>54</v>
      </c>
      <c r="G3" s="254" t="s">
        <v>55</v>
      </c>
      <c r="H3" s="254"/>
      <c r="I3" s="254"/>
      <c r="K3" s="18"/>
      <c r="L3" s="6"/>
      <c r="M3" s="6"/>
      <c r="N3" s="6"/>
      <c r="O3" s="6"/>
    </row>
    <row r="4" spans="1:15" ht="48" customHeight="1" thickBot="1">
      <c r="K4" s="18"/>
    </row>
    <row r="5" spans="1:15" ht="40.5" customHeight="1">
      <c r="A5" s="240" t="s">
        <v>6</v>
      </c>
      <c r="B5" s="243" t="s">
        <v>33</v>
      </c>
      <c r="C5" s="246" t="s">
        <v>23</v>
      </c>
      <c r="D5" s="246"/>
      <c r="E5" s="246"/>
      <c r="F5" s="246"/>
      <c r="G5" s="246"/>
      <c r="H5" s="246"/>
      <c r="I5" s="247"/>
    </row>
    <row r="6" spans="1:15" ht="40.5" customHeight="1">
      <c r="A6" s="241"/>
      <c r="B6" s="244"/>
      <c r="C6" s="248" t="s">
        <v>34</v>
      </c>
      <c r="D6" s="248"/>
      <c r="E6" s="248"/>
      <c r="F6" s="248"/>
      <c r="G6" s="262" t="s">
        <v>48</v>
      </c>
      <c r="H6" s="263"/>
      <c r="I6" s="264"/>
    </row>
    <row r="7" spans="1:15" ht="40.5" customHeight="1" thickBot="1">
      <c r="A7" s="242"/>
      <c r="B7" s="245"/>
      <c r="C7" s="249"/>
      <c r="D7" s="249"/>
      <c r="E7" s="249"/>
      <c r="F7" s="249"/>
      <c r="G7" s="245"/>
      <c r="H7" s="245"/>
      <c r="I7" s="12" t="s">
        <v>0</v>
      </c>
    </row>
    <row r="8" spans="1:15" ht="49.5" customHeight="1">
      <c r="A8" s="63" t="s">
        <v>40</v>
      </c>
      <c r="B8" s="27" t="s">
        <v>4</v>
      </c>
      <c r="C8" s="265" t="s">
        <v>50</v>
      </c>
      <c r="D8" s="265"/>
      <c r="E8" s="265"/>
      <c r="F8" s="266"/>
      <c r="G8" s="34">
        <v>50000</v>
      </c>
      <c r="H8" s="13" t="s">
        <v>1</v>
      </c>
      <c r="I8" s="50">
        <f t="shared" ref="I8:I13" si="0">IF($G8="","%",G8/$B$3)</f>
        <v>6.25E-2</v>
      </c>
      <c r="K8" s="54"/>
    </row>
    <row r="9" spans="1:15" ht="49.5" customHeight="1">
      <c r="A9" s="64" t="s">
        <v>41</v>
      </c>
      <c r="B9" s="28" t="s">
        <v>4</v>
      </c>
      <c r="C9" s="267" t="s">
        <v>49</v>
      </c>
      <c r="D9" s="267"/>
      <c r="E9" s="267"/>
      <c r="F9" s="268"/>
      <c r="G9" s="35">
        <v>100000</v>
      </c>
      <c r="H9" s="14" t="s">
        <v>1</v>
      </c>
      <c r="I9" s="51">
        <f t="shared" si="0"/>
        <v>0.125</v>
      </c>
    </row>
    <row r="10" spans="1:15" ht="49.5" customHeight="1">
      <c r="A10" s="62" t="s">
        <v>42</v>
      </c>
      <c r="B10" s="28" t="s">
        <v>4</v>
      </c>
      <c r="C10" s="269" t="s">
        <v>51</v>
      </c>
      <c r="D10" s="267"/>
      <c r="E10" s="267"/>
      <c r="F10" s="268"/>
      <c r="G10" s="36">
        <v>200000</v>
      </c>
      <c r="H10" s="14" t="s">
        <v>1</v>
      </c>
      <c r="I10" s="51">
        <f t="shared" si="0"/>
        <v>0.25</v>
      </c>
    </row>
    <row r="11" spans="1:15" ht="49.5" customHeight="1">
      <c r="A11" s="62" t="s">
        <v>43</v>
      </c>
      <c r="B11" s="28" t="s">
        <v>4</v>
      </c>
      <c r="C11" s="269" t="s">
        <v>52</v>
      </c>
      <c r="D11" s="267"/>
      <c r="E11" s="267"/>
      <c r="F11" s="268"/>
      <c r="G11" s="36">
        <v>50000</v>
      </c>
      <c r="H11" s="14" t="s">
        <v>1</v>
      </c>
      <c r="I11" s="49">
        <f t="shared" si="0"/>
        <v>6.25E-2</v>
      </c>
    </row>
    <row r="12" spans="1:15" ht="49.5" customHeight="1">
      <c r="A12" s="62"/>
      <c r="B12" s="29"/>
      <c r="C12" s="167"/>
      <c r="D12" s="167"/>
      <c r="E12" s="167"/>
      <c r="F12" s="168"/>
      <c r="G12" s="36"/>
      <c r="H12" s="14" t="s">
        <v>1</v>
      </c>
      <c r="I12" s="49" t="str">
        <f t="shared" si="0"/>
        <v>%</v>
      </c>
    </row>
    <row r="13" spans="1:15" ht="49.5" customHeight="1" thickBot="1">
      <c r="A13" s="65"/>
      <c r="B13" s="66"/>
      <c r="C13" s="270"/>
      <c r="D13" s="270"/>
      <c r="E13" s="270"/>
      <c r="F13" s="271"/>
      <c r="G13" s="67"/>
      <c r="H13" s="15" t="s">
        <v>1</v>
      </c>
      <c r="I13" s="21" t="str">
        <f t="shared" si="0"/>
        <v>%</v>
      </c>
    </row>
    <row r="14" spans="1:15" ht="60.75" customHeight="1" thickBot="1">
      <c r="C14" s="2"/>
      <c r="D14" s="2"/>
      <c r="E14" s="2"/>
      <c r="F14" s="2"/>
      <c r="G14" s="5"/>
      <c r="H14" s="5"/>
      <c r="I14" s="5"/>
    </row>
    <row r="15" spans="1:15" ht="40.5" customHeight="1">
      <c r="A15" s="234" t="s">
        <v>39</v>
      </c>
      <c r="B15" s="219"/>
      <c r="C15" s="215" t="s">
        <v>37</v>
      </c>
      <c r="D15" s="218" t="s">
        <v>38</v>
      </c>
      <c r="E15" s="219"/>
      <c r="F15" s="219"/>
      <c r="G15" s="219"/>
      <c r="H15" s="219"/>
      <c r="I15" s="220"/>
      <c r="K15" s="53" t="s">
        <v>3</v>
      </c>
    </row>
    <row r="16" spans="1:15" s="3" customFormat="1" ht="40.5" customHeight="1">
      <c r="A16" s="235"/>
      <c r="B16" s="236"/>
      <c r="C16" s="216"/>
      <c r="D16" s="221" t="s">
        <v>36</v>
      </c>
      <c r="E16" s="222"/>
      <c r="F16" s="223"/>
      <c r="G16" s="227" t="s">
        <v>35</v>
      </c>
      <c r="H16" s="228"/>
      <c r="I16" s="229"/>
      <c r="K16" s="53" t="s">
        <v>4</v>
      </c>
    </row>
    <row r="17" spans="1:11" ht="40.5" customHeight="1" thickBot="1">
      <c r="A17" s="237"/>
      <c r="B17" s="225"/>
      <c r="C17" s="217"/>
      <c r="D17" s="224"/>
      <c r="E17" s="225"/>
      <c r="F17" s="226"/>
      <c r="G17" s="217"/>
      <c r="H17" s="217"/>
      <c r="I17" s="43" t="s">
        <v>0</v>
      </c>
      <c r="J17" s="4"/>
    </row>
    <row r="18" spans="1:11" ht="49.5" customHeight="1">
      <c r="A18" s="272" t="s">
        <v>11</v>
      </c>
      <c r="B18" s="273"/>
      <c r="C18" s="30" t="s">
        <v>3</v>
      </c>
      <c r="D18" s="274"/>
      <c r="E18" s="260"/>
      <c r="F18" s="275"/>
      <c r="G18" s="55"/>
      <c r="H18" s="14" t="s">
        <v>1</v>
      </c>
      <c r="I18" s="48" t="str">
        <f t="shared" ref="I18:I26" si="1">IF($G18="","%",G18/$B$3)</f>
        <v>%</v>
      </c>
    </row>
    <row r="19" spans="1:11" ht="49.5" customHeight="1">
      <c r="A19" s="276" t="s">
        <v>47</v>
      </c>
      <c r="B19" s="268"/>
      <c r="C19" s="30" t="s">
        <v>3</v>
      </c>
      <c r="D19" s="269"/>
      <c r="E19" s="267"/>
      <c r="F19" s="268"/>
      <c r="G19" s="56"/>
      <c r="H19" s="14" t="s">
        <v>1</v>
      </c>
      <c r="I19" s="49" t="str">
        <f t="shared" si="1"/>
        <v>%</v>
      </c>
    </row>
    <row r="20" spans="1:11" ht="49.5" customHeight="1">
      <c r="A20" s="276" t="s">
        <v>44</v>
      </c>
      <c r="B20" s="268"/>
      <c r="C20" s="30" t="s">
        <v>3</v>
      </c>
      <c r="D20" s="269"/>
      <c r="E20" s="267"/>
      <c r="F20" s="268"/>
      <c r="G20" s="56"/>
      <c r="H20" s="14" t="s">
        <v>1</v>
      </c>
      <c r="I20" s="49" t="str">
        <f t="shared" si="1"/>
        <v>%</v>
      </c>
    </row>
    <row r="21" spans="1:11" ht="49.5" customHeight="1">
      <c r="A21" s="276" t="s">
        <v>45</v>
      </c>
      <c r="B21" s="268"/>
      <c r="C21" s="30" t="s">
        <v>3</v>
      </c>
      <c r="D21" s="269"/>
      <c r="E21" s="267"/>
      <c r="F21" s="268"/>
      <c r="G21" s="57"/>
      <c r="H21" s="14" t="s">
        <v>1</v>
      </c>
      <c r="I21" s="49" t="str">
        <f t="shared" si="1"/>
        <v>%</v>
      </c>
    </row>
    <row r="22" spans="1:11" ht="49.5" customHeight="1">
      <c r="A22" s="276" t="s">
        <v>46</v>
      </c>
      <c r="B22" s="268"/>
      <c r="C22" s="30" t="s">
        <v>4</v>
      </c>
      <c r="D22" s="269" t="s">
        <v>75</v>
      </c>
      <c r="E22" s="267"/>
      <c r="F22" s="268"/>
      <c r="G22" s="57">
        <v>5000</v>
      </c>
      <c r="H22" s="14" t="s">
        <v>1</v>
      </c>
      <c r="I22" s="49">
        <f t="shared" si="1"/>
        <v>6.2500000000000003E-3</v>
      </c>
    </row>
    <row r="23" spans="1:11" ht="49.5" customHeight="1">
      <c r="A23" s="279"/>
      <c r="B23" s="280"/>
      <c r="C23" s="9"/>
      <c r="D23" s="281"/>
      <c r="E23" s="282"/>
      <c r="F23" s="280"/>
      <c r="G23" s="58"/>
      <c r="H23" s="14" t="s">
        <v>1</v>
      </c>
      <c r="I23" s="49" t="str">
        <f t="shared" si="1"/>
        <v>%</v>
      </c>
    </row>
    <row r="24" spans="1:11" ht="49.5" customHeight="1">
      <c r="A24" s="279"/>
      <c r="B24" s="280"/>
      <c r="C24" s="9"/>
      <c r="D24" s="281"/>
      <c r="E24" s="282"/>
      <c r="F24" s="280"/>
      <c r="G24" s="59"/>
      <c r="H24" s="14" t="s">
        <v>1</v>
      </c>
      <c r="I24" s="49" t="str">
        <f t="shared" si="1"/>
        <v>%</v>
      </c>
    </row>
    <row r="25" spans="1:11" ht="49.5" customHeight="1">
      <c r="A25" s="279"/>
      <c r="B25" s="280"/>
      <c r="C25" s="10"/>
      <c r="D25" s="281"/>
      <c r="E25" s="282"/>
      <c r="F25" s="280"/>
      <c r="G25" s="60"/>
      <c r="H25" s="14" t="s">
        <v>1</v>
      </c>
      <c r="I25" s="49" t="str">
        <f t="shared" si="1"/>
        <v>%</v>
      </c>
    </row>
    <row r="26" spans="1:11" ht="49.5" customHeight="1" thickBot="1">
      <c r="A26" s="283"/>
      <c r="B26" s="284"/>
      <c r="C26" s="11"/>
      <c r="D26" s="285"/>
      <c r="E26" s="286"/>
      <c r="F26" s="284"/>
      <c r="G26" s="61"/>
      <c r="H26" s="15" t="s">
        <v>1</v>
      </c>
      <c r="I26" s="21" t="str">
        <f t="shared" si="1"/>
        <v>%</v>
      </c>
    </row>
    <row r="27" spans="1:11" ht="60.75" customHeight="1" thickBot="1">
      <c r="A27" s="7"/>
      <c r="B27" s="7"/>
    </row>
    <row r="28" spans="1:11" ht="45" customHeight="1" thickBot="1">
      <c r="A28" s="16" t="s">
        <v>10</v>
      </c>
      <c r="B28" s="17" t="s">
        <v>9</v>
      </c>
      <c r="C28" s="23" t="s">
        <v>0</v>
      </c>
      <c r="D28" s="277" t="s">
        <v>77</v>
      </c>
      <c r="E28" s="278"/>
      <c r="F28" s="278"/>
      <c r="G28" s="278"/>
      <c r="H28" s="278"/>
      <c r="I28" s="278"/>
    </row>
    <row r="29" spans="1:11" s="7" customFormat="1" ht="51.75" customHeight="1">
      <c r="A29" s="22" t="s">
        <v>21</v>
      </c>
      <c r="B29" s="20" t="str">
        <f>IF($B$1="","円",TEXT(J29,"#,###"&amp;"円"))</f>
        <v>400,000円</v>
      </c>
      <c r="C29" s="25">
        <f>IF($B$1="","％",IF(SUMIF(B8:B13,K16,G8:G13)=0,"%",J29/$B$3))</f>
        <v>0.5</v>
      </c>
      <c r="D29" s="277"/>
      <c r="E29" s="278"/>
      <c r="F29" s="278"/>
      <c r="G29" s="278"/>
      <c r="H29" s="278"/>
      <c r="I29" s="278"/>
      <c r="J29" s="7">
        <f>SUMIF(B8:B13,K16,G8:G13)</f>
        <v>400000</v>
      </c>
    </row>
    <row r="30" spans="1:11" s="7" customFormat="1" ht="51.75" customHeight="1" thickBot="1">
      <c r="A30" s="24" t="s">
        <v>74</v>
      </c>
      <c r="B30" s="45" t="str">
        <f>IF($B$1="","円",TEXT(J30,"#,##0"&amp;"円"))</f>
        <v>5,000円</v>
      </c>
      <c r="C30" s="26">
        <f>IF($B$1="","％",IF(SUMIF(C18:C26,K16,G18:G26)=0,"0%",J30/$B$3))</f>
        <v>6.2500000000000003E-3</v>
      </c>
      <c r="D30" s="197" t="str">
        <f>IF(SUM(J29:J30)=0,"＝",
"＝（"&amp;TEXT(B3,"#,###")&amp;"円"&amp;"ー"&amp;TEXT(SUM(J29:J30),"#,###")&amp;"円"&amp;"）／"&amp;TEXT(B3,"#,###")&amp;"円"
&amp;CHAR(10)&amp;"＝"&amp;K31&amp;"%")</f>
        <v>＝（800,000円ー405,000円）／800,000円
＝49.38%</v>
      </c>
      <c r="E30" s="198"/>
      <c r="F30" s="198"/>
      <c r="G30" s="198"/>
      <c r="H30" s="198"/>
      <c r="I30" s="198"/>
      <c r="J30" s="7">
        <f>SUMIF(C18:C26,K16,G18:G26)</f>
        <v>5000</v>
      </c>
    </row>
    <row r="31" spans="1:11" ht="51.75" customHeight="1" thickTop="1" thickBot="1">
      <c r="A31" s="44" t="s">
        <v>22</v>
      </c>
      <c r="B31" s="46" t="str">
        <f>IF($B$1="","円",TEXT(SUM(J29:J30),"#,###"&amp;"円"))</f>
        <v>405,000円</v>
      </c>
      <c r="C31" s="47">
        <f>IF($B$1="","％",IF(SUM(J29:J30)&lt;&gt;0,J31,"%"))</f>
        <v>0.50624999999999998</v>
      </c>
      <c r="D31" s="197"/>
      <c r="E31" s="198"/>
      <c r="F31" s="198"/>
      <c r="G31" s="198"/>
      <c r="H31" s="198"/>
      <c r="I31" s="198"/>
      <c r="J31" s="52">
        <f>IF(J30=0,C29,C29+C30)</f>
        <v>0.50624999999999998</v>
      </c>
      <c r="K31" s="7">
        <f>ROUND(((B3-SUM(J29:J30))/B3)*100,2)</f>
        <v>49.38</v>
      </c>
    </row>
    <row r="32" spans="1:11" ht="39" customHeight="1">
      <c r="A32" s="6" t="s">
        <v>5</v>
      </c>
    </row>
    <row r="33" ht="39" customHeight="1"/>
    <row r="34" ht="39" customHeight="1"/>
  </sheetData>
  <mergeCells count="43">
    <mergeCell ref="A21:B21"/>
    <mergeCell ref="D21:F21"/>
    <mergeCell ref="A22:B22"/>
    <mergeCell ref="D22:F22"/>
    <mergeCell ref="A23:B23"/>
    <mergeCell ref="D23:F23"/>
    <mergeCell ref="D28:I29"/>
    <mergeCell ref="D30:I31"/>
    <mergeCell ref="A24:B24"/>
    <mergeCell ref="D24:F24"/>
    <mergeCell ref="A25:B25"/>
    <mergeCell ref="D25:F25"/>
    <mergeCell ref="A26:B26"/>
    <mergeCell ref="D26:F26"/>
    <mergeCell ref="A18:B18"/>
    <mergeCell ref="D18:F18"/>
    <mergeCell ref="A19:B19"/>
    <mergeCell ref="D19:F19"/>
    <mergeCell ref="A20:B20"/>
    <mergeCell ref="D20:F20"/>
    <mergeCell ref="C8:F8"/>
    <mergeCell ref="C9:F9"/>
    <mergeCell ref="C10:F10"/>
    <mergeCell ref="C11:F11"/>
    <mergeCell ref="C13:F13"/>
    <mergeCell ref="A15:B17"/>
    <mergeCell ref="C15:C17"/>
    <mergeCell ref="D15:I15"/>
    <mergeCell ref="D16:F17"/>
    <mergeCell ref="G16:I16"/>
    <mergeCell ref="G17:H17"/>
    <mergeCell ref="A5:A7"/>
    <mergeCell ref="B5:B7"/>
    <mergeCell ref="C5:I5"/>
    <mergeCell ref="C6:F7"/>
    <mergeCell ref="G6:I6"/>
    <mergeCell ref="G7:H7"/>
    <mergeCell ref="G1:I1"/>
    <mergeCell ref="B3:C3"/>
    <mergeCell ref="G2:I2"/>
    <mergeCell ref="G3:I3"/>
    <mergeCell ref="B2:C2"/>
    <mergeCell ref="B1:D1"/>
  </mergeCells>
  <phoneticPr fontId="3"/>
  <dataValidations disablePrompts="1" count="1">
    <dataValidation type="list" allowBlank="1" showInputMessage="1" showErrorMessage="1" sqref="B8:B13 C18:C26" xr:uid="{817DCFEE-9F70-41B4-A96B-A68287216EC5}">
      <formula1>$K$15:$K$16</formula1>
    </dataValidation>
  </dataValidations>
  <pageMargins left="0.23622047244094491" right="0.23622047244094491" top="1.5354330708661419" bottom="0.55118110236220474" header="0.70866141732283472" footer="0.31496062992125984"/>
  <pageSetup paperSize="9" scale="47" orientation="portrait" r:id="rId1"/>
  <headerFooter>
    <oddHeader>&amp;C&amp;"BIZ UDPゴシック,太字"&amp;24地場産品基準第３号にかかる工程表&amp;R&amp;"BIZ UDPゴシック,標準"&amp;22&amp;KFF0000記載例１</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9520-ABC0-4FCC-B3FC-0854F8F46BEC}">
  <sheetPr>
    <pageSetUpPr fitToPage="1"/>
  </sheetPr>
  <dimension ref="A1:O34"/>
  <sheetViews>
    <sheetView showGridLines="0" view="pageBreakPreview" zoomScale="55" zoomScaleNormal="55" zoomScaleSheetLayoutView="55" workbookViewId="0">
      <selection activeCell="A10" sqref="A10"/>
    </sheetView>
  </sheetViews>
  <sheetFormatPr defaultRowHeight="18.75"/>
  <cols>
    <col min="1" max="1" width="33.375" style="1" customWidth="1"/>
    <col min="2" max="3" width="29.875" style="1" customWidth="1"/>
    <col min="4" max="4" width="6.375" style="1" customWidth="1"/>
    <col min="5" max="5" width="15.625" style="1" customWidth="1"/>
    <col min="6" max="6" width="19.125" style="1" customWidth="1"/>
    <col min="7" max="7" width="35.5" style="1" customWidth="1"/>
    <col min="8" max="8" width="4.375" style="3" customWidth="1"/>
    <col min="9" max="9" width="16.125" style="1" customWidth="1"/>
    <col min="10" max="10" width="10.75" style="1" hidden="1" customWidth="1"/>
    <col min="11" max="11" width="7.875" style="1" hidden="1" customWidth="1"/>
    <col min="12" max="16384" width="9" style="1"/>
  </cols>
  <sheetData>
    <row r="1" spans="1:15" ht="48.75" customHeight="1">
      <c r="A1" s="74" t="s">
        <v>2</v>
      </c>
      <c r="B1" s="259" t="s">
        <v>31</v>
      </c>
      <c r="C1" s="260"/>
      <c r="D1" s="261"/>
      <c r="E1" s="40"/>
      <c r="F1" s="39" t="s">
        <v>7</v>
      </c>
      <c r="G1" s="254" t="s">
        <v>32</v>
      </c>
      <c r="H1" s="254"/>
      <c r="I1" s="254"/>
      <c r="L1" s="6"/>
      <c r="M1" s="6"/>
      <c r="N1" s="6"/>
      <c r="O1" s="6"/>
    </row>
    <row r="2" spans="1:15" ht="48.75" customHeight="1">
      <c r="A2" s="78" t="s">
        <v>82</v>
      </c>
      <c r="B2" s="257">
        <v>40000</v>
      </c>
      <c r="C2" s="258"/>
      <c r="D2" s="77" t="s">
        <v>1</v>
      </c>
      <c r="E2" s="41"/>
      <c r="F2" s="39" t="s">
        <v>8</v>
      </c>
      <c r="G2" s="254" t="s">
        <v>13</v>
      </c>
      <c r="H2" s="254"/>
      <c r="I2" s="254"/>
      <c r="L2" s="6"/>
      <c r="M2" s="6"/>
      <c r="N2" s="6"/>
      <c r="O2" s="6"/>
    </row>
    <row r="3" spans="1:15" ht="48.75" customHeight="1" thickBot="1">
      <c r="A3" s="75" t="s">
        <v>56</v>
      </c>
      <c r="B3" s="255">
        <v>40000</v>
      </c>
      <c r="C3" s="256"/>
      <c r="D3" s="76" t="s">
        <v>1</v>
      </c>
      <c r="E3" s="42"/>
      <c r="F3" s="39" t="s">
        <v>54</v>
      </c>
      <c r="G3" s="254" t="s">
        <v>55</v>
      </c>
      <c r="H3" s="254"/>
      <c r="I3" s="254"/>
      <c r="K3" s="18"/>
      <c r="L3" s="6"/>
      <c r="M3" s="6"/>
      <c r="N3" s="6"/>
      <c r="O3" s="6"/>
    </row>
    <row r="4" spans="1:15" ht="48" customHeight="1" thickBot="1">
      <c r="K4" s="18"/>
    </row>
    <row r="5" spans="1:15" ht="40.5" customHeight="1">
      <c r="A5" s="240" t="s">
        <v>6</v>
      </c>
      <c r="B5" s="243" t="s">
        <v>33</v>
      </c>
      <c r="C5" s="246" t="s">
        <v>23</v>
      </c>
      <c r="D5" s="246"/>
      <c r="E5" s="246"/>
      <c r="F5" s="246"/>
      <c r="G5" s="246"/>
      <c r="H5" s="246"/>
      <c r="I5" s="247"/>
    </row>
    <row r="6" spans="1:15" ht="40.5" customHeight="1">
      <c r="A6" s="241"/>
      <c r="B6" s="244"/>
      <c r="C6" s="248" t="s">
        <v>34</v>
      </c>
      <c r="D6" s="248"/>
      <c r="E6" s="248"/>
      <c r="F6" s="248"/>
      <c r="G6" s="262" t="s">
        <v>48</v>
      </c>
      <c r="H6" s="263"/>
      <c r="I6" s="264"/>
    </row>
    <row r="7" spans="1:15" ht="40.5" customHeight="1" thickBot="1">
      <c r="A7" s="242"/>
      <c r="B7" s="245"/>
      <c r="C7" s="249"/>
      <c r="D7" s="249"/>
      <c r="E7" s="249"/>
      <c r="F7" s="249"/>
      <c r="G7" s="245"/>
      <c r="H7" s="245"/>
      <c r="I7" s="12" t="s">
        <v>0</v>
      </c>
    </row>
    <row r="8" spans="1:15" ht="49.5" customHeight="1">
      <c r="A8" s="63" t="s">
        <v>26</v>
      </c>
      <c r="B8" s="27" t="s">
        <v>4</v>
      </c>
      <c r="C8" s="265" t="s">
        <v>27</v>
      </c>
      <c r="D8" s="265"/>
      <c r="E8" s="265"/>
      <c r="F8" s="266"/>
      <c r="G8" s="34">
        <v>10000</v>
      </c>
      <c r="H8" s="13" t="s">
        <v>1</v>
      </c>
      <c r="I8" s="50">
        <f t="shared" ref="I8:I13" si="0">IF($G8="","%",G8/$B$3)</f>
        <v>0.25</v>
      </c>
      <c r="K8" s="54"/>
    </row>
    <row r="9" spans="1:15" ht="49.5" customHeight="1">
      <c r="A9" s="64"/>
      <c r="B9" s="28"/>
      <c r="C9" s="267"/>
      <c r="D9" s="267"/>
      <c r="E9" s="267"/>
      <c r="F9" s="268"/>
      <c r="G9" s="35"/>
      <c r="H9" s="14" t="s">
        <v>1</v>
      </c>
      <c r="I9" s="51" t="str">
        <f t="shared" si="0"/>
        <v>%</v>
      </c>
    </row>
    <row r="10" spans="1:15" ht="49.5" customHeight="1">
      <c r="A10" s="62"/>
      <c r="B10" s="29"/>
      <c r="C10" s="269"/>
      <c r="D10" s="267"/>
      <c r="E10" s="267"/>
      <c r="F10" s="268"/>
      <c r="G10" s="36"/>
      <c r="H10" s="14" t="s">
        <v>1</v>
      </c>
      <c r="I10" s="51" t="str">
        <f t="shared" si="0"/>
        <v>%</v>
      </c>
    </row>
    <row r="11" spans="1:15" ht="49.5" customHeight="1">
      <c r="A11" s="62"/>
      <c r="B11" s="29"/>
      <c r="C11" s="144"/>
      <c r="D11" s="145"/>
      <c r="E11" s="145"/>
      <c r="F11" s="143"/>
      <c r="G11" s="36"/>
      <c r="H11" s="14" t="s">
        <v>1</v>
      </c>
      <c r="I11" s="51" t="str">
        <f t="shared" si="0"/>
        <v>%</v>
      </c>
    </row>
    <row r="12" spans="1:15" ht="49.5" customHeight="1">
      <c r="A12" s="62"/>
      <c r="B12" s="19"/>
      <c r="C12" s="293"/>
      <c r="D12" s="294"/>
      <c r="E12" s="294"/>
      <c r="F12" s="295"/>
      <c r="G12" s="37"/>
      <c r="H12" s="14" t="s">
        <v>1</v>
      </c>
      <c r="I12" s="49" t="str">
        <f t="shared" si="0"/>
        <v>%</v>
      </c>
    </row>
    <row r="13" spans="1:15" ht="49.5" customHeight="1" thickBot="1">
      <c r="A13" s="65"/>
      <c r="B13" s="8"/>
      <c r="C13" s="286"/>
      <c r="D13" s="286"/>
      <c r="E13" s="286"/>
      <c r="F13" s="284"/>
      <c r="G13" s="38"/>
      <c r="H13" s="15" t="s">
        <v>1</v>
      </c>
      <c r="I13" s="21" t="str">
        <f t="shared" si="0"/>
        <v>%</v>
      </c>
    </row>
    <row r="14" spans="1:15" ht="60.75" customHeight="1" thickBot="1">
      <c r="C14" s="2"/>
      <c r="D14" s="2"/>
      <c r="E14" s="2"/>
      <c r="F14" s="2"/>
      <c r="G14" s="5"/>
      <c r="H14" s="5"/>
      <c r="I14" s="5"/>
    </row>
    <row r="15" spans="1:15" ht="40.5" customHeight="1">
      <c r="A15" s="234" t="s">
        <v>39</v>
      </c>
      <c r="B15" s="219"/>
      <c r="C15" s="215" t="s">
        <v>37</v>
      </c>
      <c r="D15" s="218" t="s">
        <v>38</v>
      </c>
      <c r="E15" s="219"/>
      <c r="F15" s="219"/>
      <c r="G15" s="219"/>
      <c r="H15" s="219"/>
      <c r="I15" s="220"/>
      <c r="K15" s="53" t="s">
        <v>3</v>
      </c>
    </row>
    <row r="16" spans="1:15" s="3" customFormat="1" ht="40.5" customHeight="1">
      <c r="A16" s="235"/>
      <c r="B16" s="236"/>
      <c r="C16" s="216"/>
      <c r="D16" s="221" t="s">
        <v>36</v>
      </c>
      <c r="E16" s="222"/>
      <c r="F16" s="223"/>
      <c r="G16" s="227" t="s">
        <v>35</v>
      </c>
      <c r="H16" s="228"/>
      <c r="I16" s="229"/>
      <c r="K16" s="53" t="s">
        <v>4</v>
      </c>
    </row>
    <row r="17" spans="1:11" ht="40.5" customHeight="1" thickBot="1">
      <c r="A17" s="237"/>
      <c r="B17" s="225"/>
      <c r="C17" s="217"/>
      <c r="D17" s="224"/>
      <c r="E17" s="225"/>
      <c r="F17" s="226"/>
      <c r="G17" s="217"/>
      <c r="H17" s="217"/>
      <c r="I17" s="43" t="s">
        <v>0</v>
      </c>
      <c r="J17" s="4"/>
    </row>
    <row r="18" spans="1:11" ht="49.5" customHeight="1">
      <c r="A18" s="272" t="s">
        <v>11</v>
      </c>
      <c r="B18" s="273"/>
      <c r="C18" s="30" t="s">
        <v>3</v>
      </c>
      <c r="D18" s="274"/>
      <c r="E18" s="260"/>
      <c r="F18" s="275"/>
      <c r="G18" s="31"/>
      <c r="H18" s="14" t="s">
        <v>1</v>
      </c>
      <c r="I18" s="48" t="str">
        <f t="shared" ref="I18:I26" si="1">IF($G18="","%",G18/$B$3)</f>
        <v>%</v>
      </c>
    </row>
    <row r="19" spans="1:11" ht="49.5" customHeight="1">
      <c r="A19" s="276" t="s">
        <v>28</v>
      </c>
      <c r="B19" s="268"/>
      <c r="C19" s="30" t="s">
        <v>3</v>
      </c>
      <c r="D19" s="269"/>
      <c r="E19" s="267"/>
      <c r="F19" s="268"/>
      <c r="G19" s="32"/>
      <c r="H19" s="14" t="s">
        <v>1</v>
      </c>
      <c r="I19" s="49" t="str">
        <f t="shared" si="1"/>
        <v>%</v>
      </c>
    </row>
    <row r="20" spans="1:11" ht="49.5" customHeight="1">
      <c r="A20" s="276" t="s">
        <v>29</v>
      </c>
      <c r="B20" s="268"/>
      <c r="C20" s="30" t="s">
        <v>3</v>
      </c>
      <c r="D20" s="269"/>
      <c r="E20" s="267"/>
      <c r="F20" s="268"/>
      <c r="G20" s="32"/>
      <c r="H20" s="14" t="s">
        <v>1</v>
      </c>
      <c r="I20" s="49" t="str">
        <f t="shared" si="1"/>
        <v>%</v>
      </c>
    </row>
    <row r="21" spans="1:11" ht="49.5" customHeight="1">
      <c r="A21" s="276" t="s">
        <v>30</v>
      </c>
      <c r="B21" s="268"/>
      <c r="C21" s="30" t="s">
        <v>3</v>
      </c>
      <c r="D21" s="269"/>
      <c r="E21" s="267"/>
      <c r="F21" s="268"/>
      <c r="G21" s="33"/>
      <c r="H21" s="14" t="s">
        <v>1</v>
      </c>
      <c r="I21" s="49" t="str">
        <f t="shared" si="1"/>
        <v>%</v>
      </c>
    </row>
    <row r="22" spans="1:11" ht="49.5" customHeight="1">
      <c r="A22" s="276"/>
      <c r="B22" s="268"/>
      <c r="C22" s="30"/>
      <c r="D22" s="269"/>
      <c r="E22" s="267"/>
      <c r="F22" s="268"/>
      <c r="G22" s="33"/>
      <c r="H22" s="14" t="s">
        <v>1</v>
      </c>
      <c r="I22" s="49" t="str">
        <f t="shared" si="1"/>
        <v>%</v>
      </c>
    </row>
    <row r="23" spans="1:11" ht="49.5" customHeight="1">
      <c r="A23" s="287"/>
      <c r="B23" s="288"/>
      <c r="C23" s="68"/>
      <c r="D23" s="291"/>
      <c r="E23" s="292"/>
      <c r="F23" s="288"/>
      <c r="G23" s="69"/>
      <c r="H23" s="14" t="s">
        <v>1</v>
      </c>
      <c r="I23" s="49" t="str">
        <f t="shared" si="1"/>
        <v>%</v>
      </c>
    </row>
    <row r="24" spans="1:11" ht="49.5" customHeight="1">
      <c r="A24" s="287"/>
      <c r="B24" s="288"/>
      <c r="C24" s="68"/>
      <c r="D24" s="291"/>
      <c r="E24" s="292"/>
      <c r="F24" s="288"/>
      <c r="G24" s="31"/>
      <c r="H24" s="14" t="s">
        <v>1</v>
      </c>
      <c r="I24" s="49" t="str">
        <f t="shared" si="1"/>
        <v>%</v>
      </c>
    </row>
    <row r="25" spans="1:11" ht="49.5" customHeight="1">
      <c r="A25" s="287"/>
      <c r="B25" s="288"/>
      <c r="C25" s="70"/>
      <c r="D25" s="291"/>
      <c r="E25" s="292"/>
      <c r="F25" s="288"/>
      <c r="G25" s="71"/>
      <c r="H25" s="14" t="s">
        <v>1</v>
      </c>
      <c r="I25" s="49" t="str">
        <f t="shared" si="1"/>
        <v>%</v>
      </c>
    </row>
    <row r="26" spans="1:11" ht="49.5" customHeight="1" thickBot="1">
      <c r="A26" s="289"/>
      <c r="B26" s="271"/>
      <c r="C26" s="72"/>
      <c r="D26" s="290"/>
      <c r="E26" s="270"/>
      <c r="F26" s="271"/>
      <c r="G26" s="73"/>
      <c r="H26" s="15" t="s">
        <v>1</v>
      </c>
      <c r="I26" s="21" t="str">
        <f t="shared" si="1"/>
        <v>%</v>
      </c>
    </row>
    <row r="27" spans="1:11" ht="60.75" customHeight="1" thickBot="1">
      <c r="A27" s="7"/>
      <c r="B27" s="7"/>
    </row>
    <row r="28" spans="1:11" ht="45" customHeight="1" thickBot="1">
      <c r="A28" s="16" t="s">
        <v>10</v>
      </c>
      <c r="B28" s="17" t="s">
        <v>9</v>
      </c>
      <c r="C28" s="23" t="s">
        <v>0</v>
      </c>
      <c r="D28" s="277" t="s">
        <v>78</v>
      </c>
      <c r="E28" s="278"/>
      <c r="F28" s="278"/>
      <c r="G28" s="278"/>
      <c r="H28" s="278"/>
      <c r="I28" s="278"/>
    </row>
    <row r="29" spans="1:11" s="7" customFormat="1" ht="51.75" customHeight="1">
      <c r="A29" s="22" t="s">
        <v>21</v>
      </c>
      <c r="B29" s="20" t="str">
        <f>IF($B$1="","円",TEXT(J29,"#,###"&amp;"円"))</f>
        <v>10,000円</v>
      </c>
      <c r="C29" s="25">
        <f>IF($B$1="","％",IF(SUMIF(B8:B13,K16,G8:G13)=0,"%",J29/$B$3))</f>
        <v>0.25</v>
      </c>
      <c r="D29" s="277"/>
      <c r="E29" s="278"/>
      <c r="F29" s="278"/>
      <c r="G29" s="278"/>
      <c r="H29" s="278"/>
      <c r="I29" s="278"/>
      <c r="J29" s="7">
        <f>SUMIF(B8:B13,K16,G8:G13)</f>
        <v>10000</v>
      </c>
    </row>
    <row r="30" spans="1:11" s="7" customFormat="1" ht="51.75" customHeight="1" thickBot="1">
      <c r="A30" s="24" t="s">
        <v>74</v>
      </c>
      <c r="B30" s="45" t="str">
        <f>IF($B$1="","円",TEXT(J30,"#,##0"&amp;"円"))</f>
        <v>0円</v>
      </c>
      <c r="C30" s="26" t="str">
        <f>IF($B$1="","％",IF(SUMIF(C18:C26,K16,G18:G26)=0,"0%",J30/$B$3))</f>
        <v>0%</v>
      </c>
      <c r="D30" s="197" t="str">
        <f>IF(SUM(J29:J30)=0,"＝",
"＝（"&amp;TEXT(B3,"#,###")&amp;"円"&amp;"ー"&amp;TEXT(SUM(J29:J30),"#,###")&amp;"円"&amp;"）／"&amp;TEXT(B3,"#,###")&amp;"円"
&amp;CHAR(10)&amp;"＝"&amp;K31&amp;"%")</f>
        <v>＝（40,000円ー10,000円）／40,000円
＝75%</v>
      </c>
      <c r="E30" s="198"/>
      <c r="F30" s="198"/>
      <c r="G30" s="198"/>
      <c r="H30" s="198"/>
      <c r="I30" s="198"/>
      <c r="J30" s="7">
        <f>SUMIF(C18:C26,K16,G18:G26)</f>
        <v>0</v>
      </c>
    </row>
    <row r="31" spans="1:11" ht="51.75" customHeight="1" thickTop="1" thickBot="1">
      <c r="A31" s="44" t="s">
        <v>22</v>
      </c>
      <c r="B31" s="46" t="str">
        <f>IF($B$1="","円",TEXT(SUM(J29:J30),"#,###"&amp;"円"))</f>
        <v>10,000円</v>
      </c>
      <c r="C31" s="47">
        <f>IF($B$1="","％",IF(SUM(J29:J30)&lt;&gt;0,J31,"%"))</f>
        <v>0.25</v>
      </c>
      <c r="D31" s="197"/>
      <c r="E31" s="198"/>
      <c r="F31" s="198"/>
      <c r="G31" s="198"/>
      <c r="H31" s="198"/>
      <c r="I31" s="198"/>
      <c r="J31" s="52">
        <f>IF(J30=0,C29,C29+C30)</f>
        <v>0.25</v>
      </c>
      <c r="K31" s="7">
        <f>ROUND(((B3-SUM(J29:J30))/B3)*100,2)</f>
        <v>75</v>
      </c>
    </row>
    <row r="32" spans="1:11" ht="39" customHeight="1">
      <c r="A32" s="6" t="s">
        <v>5</v>
      </c>
    </row>
    <row r="33" ht="39" customHeight="1"/>
    <row r="34" ht="39" customHeight="1"/>
  </sheetData>
  <mergeCells count="43">
    <mergeCell ref="A19:B19"/>
    <mergeCell ref="A20:B20"/>
    <mergeCell ref="A21:B21"/>
    <mergeCell ref="C8:F8"/>
    <mergeCell ref="C9:F9"/>
    <mergeCell ref="C10:F10"/>
    <mergeCell ref="C12:F12"/>
    <mergeCell ref="C13:F13"/>
    <mergeCell ref="A15:B17"/>
    <mergeCell ref="C15:C17"/>
    <mergeCell ref="D15:I15"/>
    <mergeCell ref="D21:F21"/>
    <mergeCell ref="G17:H17"/>
    <mergeCell ref="D20:F20"/>
    <mergeCell ref="D19:F19"/>
    <mergeCell ref="D18:F18"/>
    <mergeCell ref="D30:I31"/>
    <mergeCell ref="A22:B22"/>
    <mergeCell ref="A23:B23"/>
    <mergeCell ref="A24:B24"/>
    <mergeCell ref="A25:B25"/>
    <mergeCell ref="A26:B26"/>
    <mergeCell ref="D26:F26"/>
    <mergeCell ref="D25:F25"/>
    <mergeCell ref="D24:F24"/>
    <mergeCell ref="D23:F23"/>
    <mergeCell ref="D22:F22"/>
    <mergeCell ref="D28:I29"/>
    <mergeCell ref="B2:C2"/>
    <mergeCell ref="B1:D1"/>
    <mergeCell ref="D16:F17"/>
    <mergeCell ref="G16:I16"/>
    <mergeCell ref="A18:B18"/>
    <mergeCell ref="A5:A7"/>
    <mergeCell ref="B5:B7"/>
    <mergeCell ref="C5:I5"/>
    <mergeCell ref="C6:F7"/>
    <mergeCell ref="G6:I6"/>
    <mergeCell ref="G7:H7"/>
    <mergeCell ref="G1:I1"/>
    <mergeCell ref="B3:C3"/>
    <mergeCell ref="G2:I2"/>
    <mergeCell ref="G3:I3"/>
  </mergeCells>
  <phoneticPr fontId="3"/>
  <dataValidations disablePrompts="1" count="2">
    <dataValidation type="list" allowBlank="1" showInputMessage="1" showErrorMessage="1" sqref="E3" xr:uid="{97CC89C7-832F-47D1-974F-BA619B00D8F0}">
      <formula1>$K$3:$K$4</formula1>
    </dataValidation>
    <dataValidation type="list" allowBlank="1" showInputMessage="1" showErrorMessage="1" sqref="B8:B13 C18:C26" xr:uid="{8F1F437E-EBC6-4C2E-B9EB-CC7D0E26DDCD}">
      <formula1>$K$15:$K$16</formula1>
    </dataValidation>
  </dataValidations>
  <pageMargins left="0.23622047244094491" right="0.23622047244094491" top="1.5354330708661419" bottom="0.55118110236220474" header="0.70866141732283472" footer="0.31496062992125984"/>
  <pageSetup paperSize="9" scale="47" orientation="portrait" r:id="rId1"/>
  <headerFooter>
    <oddHeader xml:space="preserve">&amp;C&amp;"BIZ UDPゴシック,太字"&amp;24地場産品基準第３号にかかる工程表&amp;R&amp;"BIZ UDPゴシック,標準"&amp;22&amp;KFF0000記載例2
</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2326D-9FC9-4BF7-8954-7BF8B23CC6E9}">
  <sheetPr>
    <pageSetUpPr fitToPage="1"/>
  </sheetPr>
  <dimension ref="A1:O34"/>
  <sheetViews>
    <sheetView showGridLines="0" view="pageBreakPreview" zoomScale="55" zoomScaleNormal="55" zoomScaleSheetLayoutView="55" workbookViewId="0">
      <selection activeCell="O10" sqref="O10"/>
    </sheetView>
  </sheetViews>
  <sheetFormatPr defaultRowHeight="18.75"/>
  <cols>
    <col min="1" max="1" width="33.375" style="1" customWidth="1"/>
    <col min="2" max="3" width="29.875" style="1" customWidth="1"/>
    <col min="4" max="4" width="6.375" style="1" customWidth="1"/>
    <col min="5" max="5" width="15.625" style="1" customWidth="1"/>
    <col min="6" max="6" width="19.125" style="1" customWidth="1"/>
    <col min="7" max="7" width="35.5" style="1" customWidth="1"/>
    <col min="8" max="8" width="4.375" style="3" customWidth="1"/>
    <col min="9" max="9" width="16.125" style="1" customWidth="1"/>
    <col min="10" max="10" width="9.125" style="1" hidden="1" customWidth="1"/>
    <col min="11" max="11" width="10.75" style="1" hidden="1" customWidth="1"/>
    <col min="12" max="16384" width="9" style="1"/>
  </cols>
  <sheetData>
    <row r="1" spans="1:15" ht="48.75" customHeight="1">
      <c r="A1" s="74" t="s">
        <v>2</v>
      </c>
      <c r="B1" s="259" t="s">
        <v>17</v>
      </c>
      <c r="C1" s="260"/>
      <c r="D1" s="261"/>
      <c r="E1" s="40"/>
      <c r="F1" s="39" t="s">
        <v>7</v>
      </c>
      <c r="G1" s="254" t="s">
        <v>32</v>
      </c>
      <c r="H1" s="254"/>
      <c r="I1" s="254"/>
      <c r="L1" s="6"/>
      <c r="M1" s="6"/>
      <c r="N1" s="6"/>
      <c r="O1" s="6"/>
    </row>
    <row r="2" spans="1:15" ht="48.75" customHeight="1">
      <c r="A2" s="78" t="s">
        <v>82</v>
      </c>
      <c r="B2" s="257">
        <v>3000</v>
      </c>
      <c r="C2" s="297"/>
      <c r="D2" s="77" t="s">
        <v>1</v>
      </c>
      <c r="E2" s="41"/>
      <c r="F2" s="39" t="s">
        <v>8</v>
      </c>
      <c r="G2" s="254" t="s">
        <v>13</v>
      </c>
      <c r="H2" s="254"/>
      <c r="I2" s="254"/>
      <c r="L2" s="6"/>
      <c r="M2" s="6"/>
      <c r="N2" s="6"/>
      <c r="O2" s="6"/>
    </row>
    <row r="3" spans="1:15" ht="48.75" customHeight="1" thickBot="1">
      <c r="A3" s="75" t="s">
        <v>56</v>
      </c>
      <c r="B3" s="255">
        <v>3000</v>
      </c>
      <c r="C3" s="296"/>
      <c r="D3" s="76" t="s">
        <v>1</v>
      </c>
      <c r="E3" s="42"/>
      <c r="F3" s="39" t="s">
        <v>54</v>
      </c>
      <c r="G3" s="254" t="s">
        <v>55</v>
      </c>
      <c r="H3" s="254"/>
      <c r="I3" s="254"/>
      <c r="K3" s="18"/>
      <c r="L3" s="6"/>
      <c r="M3" s="6"/>
      <c r="N3" s="6"/>
      <c r="O3" s="6"/>
    </row>
    <row r="4" spans="1:15" ht="48" customHeight="1" thickBot="1">
      <c r="K4" s="18"/>
    </row>
    <row r="5" spans="1:15" ht="40.5" customHeight="1">
      <c r="A5" s="240" t="s">
        <v>6</v>
      </c>
      <c r="B5" s="243" t="s">
        <v>33</v>
      </c>
      <c r="C5" s="246" t="s">
        <v>23</v>
      </c>
      <c r="D5" s="246"/>
      <c r="E5" s="246"/>
      <c r="F5" s="246"/>
      <c r="G5" s="246"/>
      <c r="H5" s="246"/>
      <c r="I5" s="247"/>
    </row>
    <row r="6" spans="1:15" ht="40.5" customHeight="1">
      <c r="A6" s="241"/>
      <c r="B6" s="244"/>
      <c r="C6" s="248" t="s">
        <v>34</v>
      </c>
      <c r="D6" s="248"/>
      <c r="E6" s="248"/>
      <c r="F6" s="248"/>
      <c r="G6" s="262" t="s">
        <v>48</v>
      </c>
      <c r="H6" s="263"/>
      <c r="I6" s="264"/>
    </row>
    <row r="7" spans="1:15" ht="40.5" customHeight="1" thickBot="1">
      <c r="A7" s="242"/>
      <c r="B7" s="245"/>
      <c r="C7" s="249"/>
      <c r="D7" s="249"/>
      <c r="E7" s="249"/>
      <c r="F7" s="249"/>
      <c r="G7" s="245"/>
      <c r="H7" s="245"/>
      <c r="I7" s="12" t="s">
        <v>0</v>
      </c>
    </row>
    <row r="8" spans="1:15" ht="49.5" customHeight="1">
      <c r="A8" s="63" t="s">
        <v>12</v>
      </c>
      <c r="B8" s="27" t="s">
        <v>4</v>
      </c>
      <c r="C8" s="274" t="s">
        <v>16</v>
      </c>
      <c r="D8" s="260"/>
      <c r="E8" s="260"/>
      <c r="F8" s="275"/>
      <c r="G8" s="34">
        <v>800</v>
      </c>
      <c r="H8" s="13" t="s">
        <v>1</v>
      </c>
      <c r="I8" s="50">
        <f t="shared" ref="I8:I13" si="0">IF($G8="","%",G8/$B$3)</f>
        <v>0.26666666666666666</v>
      </c>
      <c r="K8" s="54"/>
    </row>
    <row r="9" spans="1:15" ht="49.5" customHeight="1">
      <c r="A9" s="64" t="s">
        <v>14</v>
      </c>
      <c r="B9" s="28" t="s">
        <v>3</v>
      </c>
      <c r="C9" s="269"/>
      <c r="D9" s="267"/>
      <c r="E9" s="267"/>
      <c r="F9" s="268"/>
      <c r="G9" s="35"/>
      <c r="H9" s="14" t="s">
        <v>1</v>
      </c>
      <c r="I9" s="51" t="str">
        <f t="shared" si="0"/>
        <v>%</v>
      </c>
    </row>
    <row r="10" spans="1:15" ht="49.5" customHeight="1">
      <c r="A10" s="64" t="s">
        <v>14</v>
      </c>
      <c r="B10" s="29" t="s">
        <v>4</v>
      </c>
      <c r="C10" s="269" t="s">
        <v>71</v>
      </c>
      <c r="D10" s="267"/>
      <c r="E10" s="267"/>
      <c r="F10" s="268"/>
      <c r="G10" s="36">
        <v>200</v>
      </c>
      <c r="H10" s="14" t="s">
        <v>1</v>
      </c>
      <c r="I10" s="51">
        <f t="shared" si="0"/>
        <v>6.6666666666666666E-2</v>
      </c>
    </row>
    <row r="11" spans="1:15" ht="49.5" customHeight="1">
      <c r="A11" s="62" t="s">
        <v>15</v>
      </c>
      <c r="B11" s="29" t="s">
        <v>4</v>
      </c>
      <c r="C11" s="269" t="s">
        <v>18</v>
      </c>
      <c r="D11" s="267"/>
      <c r="E11" s="267"/>
      <c r="F11" s="268"/>
      <c r="G11" s="36">
        <v>200</v>
      </c>
      <c r="H11" s="14" t="s">
        <v>1</v>
      </c>
      <c r="I11" s="49">
        <f t="shared" si="0"/>
        <v>6.6666666666666666E-2</v>
      </c>
    </row>
    <row r="12" spans="1:15" ht="49.5" customHeight="1">
      <c r="A12" s="62"/>
      <c r="B12" s="29"/>
      <c r="C12" s="167"/>
      <c r="D12" s="167"/>
      <c r="E12" s="167"/>
      <c r="F12" s="168"/>
      <c r="G12" s="36"/>
      <c r="H12" s="14" t="s">
        <v>1</v>
      </c>
      <c r="I12" s="49" t="str">
        <f t="shared" si="0"/>
        <v>%</v>
      </c>
    </row>
    <row r="13" spans="1:15" ht="49.5" customHeight="1" thickBot="1">
      <c r="A13" s="65"/>
      <c r="B13" s="8"/>
      <c r="C13" s="286"/>
      <c r="D13" s="286"/>
      <c r="E13" s="286"/>
      <c r="F13" s="284"/>
      <c r="G13" s="38"/>
      <c r="H13" s="15" t="s">
        <v>1</v>
      </c>
      <c r="I13" s="21" t="str">
        <f t="shared" si="0"/>
        <v>%</v>
      </c>
    </row>
    <row r="14" spans="1:15" ht="60.75" customHeight="1" thickBot="1">
      <c r="C14" s="2"/>
      <c r="D14" s="2"/>
      <c r="E14" s="2"/>
      <c r="F14" s="2"/>
      <c r="G14" s="5"/>
      <c r="H14" s="5"/>
      <c r="I14" s="5"/>
    </row>
    <row r="15" spans="1:15" ht="40.5" customHeight="1">
      <c r="A15" s="234" t="s">
        <v>39</v>
      </c>
      <c r="B15" s="219"/>
      <c r="C15" s="215" t="s">
        <v>37</v>
      </c>
      <c r="D15" s="218" t="s">
        <v>38</v>
      </c>
      <c r="E15" s="219"/>
      <c r="F15" s="219"/>
      <c r="G15" s="219"/>
      <c r="H15" s="219"/>
      <c r="I15" s="220"/>
      <c r="K15" s="53" t="s">
        <v>3</v>
      </c>
    </row>
    <row r="16" spans="1:15" s="3" customFormat="1" ht="40.5" customHeight="1">
      <c r="A16" s="235"/>
      <c r="B16" s="236"/>
      <c r="C16" s="216"/>
      <c r="D16" s="221" t="s">
        <v>36</v>
      </c>
      <c r="E16" s="222"/>
      <c r="F16" s="223"/>
      <c r="G16" s="227" t="s">
        <v>35</v>
      </c>
      <c r="H16" s="228"/>
      <c r="I16" s="229"/>
      <c r="K16" s="53" t="s">
        <v>4</v>
      </c>
    </row>
    <row r="17" spans="1:11" ht="40.5" customHeight="1" thickBot="1">
      <c r="A17" s="237"/>
      <c r="B17" s="225"/>
      <c r="C17" s="217"/>
      <c r="D17" s="224"/>
      <c r="E17" s="225"/>
      <c r="F17" s="226"/>
      <c r="G17" s="217"/>
      <c r="H17" s="217"/>
      <c r="I17" s="43" t="s">
        <v>0</v>
      </c>
      <c r="J17" s="4"/>
    </row>
    <row r="18" spans="1:11" ht="49.5" customHeight="1">
      <c r="A18" s="272" t="s">
        <v>11</v>
      </c>
      <c r="B18" s="273"/>
      <c r="C18" s="30" t="s">
        <v>3</v>
      </c>
      <c r="D18" s="274"/>
      <c r="E18" s="260"/>
      <c r="F18" s="275"/>
      <c r="G18" s="55"/>
      <c r="H18" s="14" t="s">
        <v>1</v>
      </c>
      <c r="I18" s="48" t="str">
        <f t="shared" ref="I18:I26" si="1">IF($G18="","%",G18/$B$3)</f>
        <v>%</v>
      </c>
    </row>
    <row r="19" spans="1:11" ht="49.5" customHeight="1">
      <c r="A19" s="276" t="s">
        <v>25</v>
      </c>
      <c r="B19" s="268"/>
      <c r="C19" s="30" t="s">
        <v>3</v>
      </c>
      <c r="D19" s="269"/>
      <c r="E19" s="267"/>
      <c r="F19" s="268"/>
      <c r="G19" s="56"/>
      <c r="H19" s="14" t="s">
        <v>1</v>
      </c>
      <c r="I19" s="49" t="str">
        <f t="shared" si="1"/>
        <v>%</v>
      </c>
    </row>
    <row r="20" spans="1:11" ht="49.5" customHeight="1">
      <c r="A20" s="276" t="s">
        <v>19</v>
      </c>
      <c r="B20" s="268"/>
      <c r="C20" s="30" t="s">
        <v>3</v>
      </c>
      <c r="D20" s="269"/>
      <c r="E20" s="267"/>
      <c r="F20" s="268"/>
      <c r="G20" s="56"/>
      <c r="H20" s="14" t="s">
        <v>1</v>
      </c>
      <c r="I20" s="49" t="str">
        <f t="shared" si="1"/>
        <v>%</v>
      </c>
    </row>
    <row r="21" spans="1:11" ht="49.5" customHeight="1">
      <c r="A21" s="276" t="s">
        <v>20</v>
      </c>
      <c r="B21" s="268"/>
      <c r="C21" s="30" t="s">
        <v>3</v>
      </c>
      <c r="D21" s="269"/>
      <c r="E21" s="267"/>
      <c r="F21" s="268"/>
      <c r="G21" s="57"/>
      <c r="H21" s="14" t="s">
        <v>1</v>
      </c>
      <c r="I21" s="49" t="str">
        <f t="shared" si="1"/>
        <v>%</v>
      </c>
    </row>
    <row r="22" spans="1:11" ht="49.5" customHeight="1">
      <c r="A22" s="276" t="s">
        <v>72</v>
      </c>
      <c r="B22" s="268"/>
      <c r="C22" s="30" t="s">
        <v>4</v>
      </c>
      <c r="D22" s="269" t="s">
        <v>73</v>
      </c>
      <c r="E22" s="267"/>
      <c r="F22" s="268"/>
      <c r="G22" s="57">
        <v>250</v>
      </c>
      <c r="H22" s="14" t="s">
        <v>1</v>
      </c>
      <c r="I22" s="49">
        <f t="shared" si="1"/>
        <v>8.3333333333333329E-2</v>
      </c>
    </row>
    <row r="23" spans="1:11" ht="49.5" customHeight="1">
      <c r="A23" s="276" t="s">
        <v>24</v>
      </c>
      <c r="B23" s="268"/>
      <c r="C23" s="30" t="s">
        <v>4</v>
      </c>
      <c r="D23" s="281"/>
      <c r="E23" s="282"/>
      <c r="F23" s="280"/>
      <c r="G23" s="58"/>
      <c r="H23" s="14" t="s">
        <v>1</v>
      </c>
      <c r="I23" s="49" t="str">
        <f t="shared" si="1"/>
        <v>%</v>
      </c>
    </row>
    <row r="24" spans="1:11" ht="49.5" customHeight="1">
      <c r="A24" s="279"/>
      <c r="B24" s="280"/>
      <c r="C24" s="9"/>
      <c r="D24" s="281"/>
      <c r="E24" s="282"/>
      <c r="F24" s="280"/>
      <c r="G24" s="59"/>
      <c r="H24" s="14" t="s">
        <v>1</v>
      </c>
      <c r="I24" s="49" t="str">
        <f t="shared" si="1"/>
        <v>%</v>
      </c>
    </row>
    <row r="25" spans="1:11" ht="49.5" customHeight="1">
      <c r="A25" s="279"/>
      <c r="B25" s="280"/>
      <c r="C25" s="10"/>
      <c r="D25" s="281"/>
      <c r="E25" s="282"/>
      <c r="F25" s="280"/>
      <c r="G25" s="60"/>
      <c r="H25" s="14" t="s">
        <v>1</v>
      </c>
      <c r="I25" s="49" t="str">
        <f t="shared" si="1"/>
        <v>%</v>
      </c>
    </row>
    <row r="26" spans="1:11" ht="49.5" customHeight="1" thickBot="1">
      <c r="A26" s="283"/>
      <c r="B26" s="284"/>
      <c r="C26" s="11"/>
      <c r="D26" s="285"/>
      <c r="E26" s="286"/>
      <c r="F26" s="284"/>
      <c r="G26" s="61"/>
      <c r="H26" s="15" t="s">
        <v>1</v>
      </c>
      <c r="I26" s="21" t="str">
        <f t="shared" si="1"/>
        <v>%</v>
      </c>
    </row>
    <row r="27" spans="1:11" ht="60.75" customHeight="1" thickBot="1">
      <c r="A27" s="7"/>
      <c r="B27" s="7"/>
    </row>
    <row r="28" spans="1:11" ht="45" customHeight="1" thickBot="1">
      <c r="A28" s="16" t="s">
        <v>10</v>
      </c>
      <c r="B28" s="17" t="s">
        <v>9</v>
      </c>
      <c r="C28" s="23" t="s">
        <v>0</v>
      </c>
      <c r="D28" s="277" t="s">
        <v>78</v>
      </c>
      <c r="E28" s="278"/>
      <c r="F28" s="278"/>
      <c r="G28" s="278"/>
      <c r="H28" s="278"/>
      <c r="I28" s="278"/>
    </row>
    <row r="29" spans="1:11" s="7" customFormat="1" ht="51.75" customHeight="1">
      <c r="A29" s="22" t="s">
        <v>21</v>
      </c>
      <c r="B29" s="20" t="str">
        <f>IF($B$1="","円",TEXT(J29,"#,###"&amp;"円"))</f>
        <v>1,200円</v>
      </c>
      <c r="C29" s="25">
        <f>IF($B$1="","％",IF(SUMIF(B8:B13,K16,G8:G13)=0,"%",J29/$B$3))</f>
        <v>0.4</v>
      </c>
      <c r="D29" s="277"/>
      <c r="E29" s="278"/>
      <c r="F29" s="278"/>
      <c r="G29" s="278"/>
      <c r="H29" s="278"/>
      <c r="I29" s="278"/>
      <c r="J29" s="7">
        <f>SUMIF(B8:B13,K16,G8:G13)</f>
        <v>1200</v>
      </c>
    </row>
    <row r="30" spans="1:11" s="7" customFormat="1" ht="51.75" customHeight="1" thickBot="1">
      <c r="A30" s="24" t="s">
        <v>74</v>
      </c>
      <c r="B30" s="45" t="str">
        <f>IF($B$1="","円",TEXT(J30,"#,##0"&amp;"円"))</f>
        <v>250円</v>
      </c>
      <c r="C30" s="26">
        <f>IF($B$1="","％",IF(SUMIF(C18:C26,K16,G18:G26)=0,"0%",J30/$B$3))</f>
        <v>8.3333333333333329E-2</v>
      </c>
      <c r="D30" s="197" t="str">
        <f>IF(SUM(J29:J30)=0,"＝",
"＝（"&amp;TEXT(B3,"#,###")&amp;"円"&amp;"ー"&amp;TEXT(SUM(J29:J30),"#,###")&amp;"円"&amp;"）／"&amp;TEXT(B3,"#,###")&amp;"円"
&amp;CHAR(10)&amp;"＝"&amp;K31&amp;"%")</f>
        <v>＝（3,000円ー1,450円）／3,000円
＝51.67%</v>
      </c>
      <c r="E30" s="198"/>
      <c r="F30" s="198"/>
      <c r="G30" s="198"/>
      <c r="H30" s="198"/>
      <c r="I30" s="198"/>
      <c r="J30" s="7">
        <f>SUMIF(C18:C26,K16,G18:G26)</f>
        <v>250</v>
      </c>
    </row>
    <row r="31" spans="1:11" ht="51.75" customHeight="1" thickTop="1" thickBot="1">
      <c r="A31" s="44" t="s">
        <v>22</v>
      </c>
      <c r="B31" s="46" t="str">
        <f>IF($B$1="","円",TEXT(SUM(J29:J30),"#,###"&amp;"円"))</f>
        <v>1,450円</v>
      </c>
      <c r="C31" s="47">
        <f>IF($B$1="","％",IF(SUM(J29:J30)&lt;&gt;0,J31,"%"))</f>
        <v>0.48333333333333334</v>
      </c>
      <c r="D31" s="197"/>
      <c r="E31" s="198"/>
      <c r="F31" s="198"/>
      <c r="G31" s="198"/>
      <c r="H31" s="198"/>
      <c r="I31" s="198"/>
      <c r="J31" s="52">
        <f>IF(J30=0,C29,C29+C30)</f>
        <v>0.48333333333333334</v>
      </c>
      <c r="K31" s="7">
        <f>ROUND(((B3-SUM(J29:J30))/B3)*100,2)</f>
        <v>51.67</v>
      </c>
    </row>
    <row r="32" spans="1:11" ht="39" customHeight="1">
      <c r="A32" s="6" t="s">
        <v>5</v>
      </c>
    </row>
    <row r="33" ht="39" customHeight="1"/>
    <row r="34" ht="39" customHeight="1"/>
  </sheetData>
  <mergeCells count="43">
    <mergeCell ref="G1:I1"/>
    <mergeCell ref="B3:C3"/>
    <mergeCell ref="G2:I2"/>
    <mergeCell ref="G3:I3"/>
    <mergeCell ref="B2:C2"/>
    <mergeCell ref="B1:D1"/>
    <mergeCell ref="A18:B18"/>
    <mergeCell ref="D18:F18"/>
    <mergeCell ref="A19:B19"/>
    <mergeCell ref="A5:A7"/>
    <mergeCell ref="B5:B7"/>
    <mergeCell ref="C5:I5"/>
    <mergeCell ref="C6:F7"/>
    <mergeCell ref="G6:I6"/>
    <mergeCell ref="G7:H7"/>
    <mergeCell ref="A15:B17"/>
    <mergeCell ref="C15:C17"/>
    <mergeCell ref="D15:I15"/>
    <mergeCell ref="D16:F17"/>
    <mergeCell ref="G16:I16"/>
    <mergeCell ref="G17:H17"/>
    <mergeCell ref="C8:F8"/>
    <mergeCell ref="C9:F9"/>
    <mergeCell ref="C10:F10"/>
    <mergeCell ref="C11:F11"/>
    <mergeCell ref="C13:F13"/>
    <mergeCell ref="D19:F19"/>
    <mergeCell ref="A21:B21"/>
    <mergeCell ref="D21:F21"/>
    <mergeCell ref="A22:B22"/>
    <mergeCell ref="D22:F22"/>
    <mergeCell ref="A20:B20"/>
    <mergeCell ref="D20:F20"/>
    <mergeCell ref="A23:B23"/>
    <mergeCell ref="D23:F23"/>
    <mergeCell ref="D28:I29"/>
    <mergeCell ref="D30:I31"/>
    <mergeCell ref="A24:B24"/>
    <mergeCell ref="D24:F24"/>
    <mergeCell ref="A25:B25"/>
    <mergeCell ref="D25:F25"/>
    <mergeCell ref="A26:B26"/>
    <mergeCell ref="D26:F26"/>
  </mergeCells>
  <phoneticPr fontId="3"/>
  <dataValidations disablePrompts="1" count="2">
    <dataValidation type="list" allowBlank="1" showInputMessage="1" showErrorMessage="1" sqref="C18:C26 B8:B13" xr:uid="{4FC98B85-8C6C-4722-AE3B-D83420A68872}">
      <formula1>$K$15:$K$16</formula1>
    </dataValidation>
    <dataValidation type="list" allowBlank="1" showInputMessage="1" showErrorMessage="1" sqref="E3" xr:uid="{65F7FD9C-3AD5-4BA5-AE38-2A3C63779970}">
      <formula1>$K$3:$K$4</formula1>
    </dataValidation>
  </dataValidations>
  <pageMargins left="0.23622047244094491" right="0.23622047244094491" top="1.5354330708661419" bottom="0.55118110236220474" header="0.70866141732283472" footer="0.31496062992125984"/>
  <pageSetup paperSize="9" scale="47" orientation="portrait" r:id="rId1"/>
  <headerFooter>
    <oddHeader xml:space="preserve">&amp;C&amp;"BIZ UDPゴシック,太字"&amp;24地場産品基準第３号にかかる工程表&amp;R&amp;"BIZ UDPゴシック,標準"&amp;22&amp;KFF0000記載例3
</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【記念品名】３号工程表</vt:lpstr>
      <vt:lpstr>証明書（記載不要）</vt:lpstr>
      <vt:lpstr>記載例 (加工品1)</vt:lpstr>
      <vt:lpstr>記載例 (加工品2)</vt:lpstr>
      <vt:lpstr>記載例 (加工食品)</vt:lpstr>
      <vt:lpstr>【記念品名】３号工程表!Print_Area</vt:lpstr>
      <vt:lpstr>'記載例 (加工食品)'!Print_Area</vt:lpstr>
      <vt:lpstr>'記載例 (加工品1)'!Print_Area</vt:lpstr>
      <vt:lpstr>'記載例 (加工品2)'!Print_Area</vt:lpstr>
      <vt:lpstr>'証明書（記載不要）'!Print_Area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PC2319</dc:creator>
  <cp:lastModifiedBy>PC2319</cp:lastModifiedBy>
  <cp:lastPrinted>2026-02-12T02:05:16Z</cp:lastPrinted>
  <dcterms:created xsi:type="dcterms:W3CDTF">2025-12-12T05:01:51Z</dcterms:created>
  <dcterms:modified xsi:type="dcterms:W3CDTF">2026-02-12T02:06:02Z</dcterms:modified>
</cp:coreProperties>
</file>